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tabRatio="598" activeTab="0"/>
  </bookViews>
  <sheets>
    <sheet name="Листв" sheetId="1" r:id="rId1"/>
  </sheets>
  <externalReferences>
    <externalReference r:id="rId4"/>
    <externalReference r:id="rId5"/>
  </externalReferences>
  <definedNames>
    <definedName name="_xlnm.Print_Titles" localSheetId="0">'Листв'!$6:$6</definedName>
  </definedNames>
  <calcPr fullCalcOnLoad="1"/>
</workbook>
</file>

<file path=xl/sharedStrings.xml><?xml version="1.0" encoding="utf-8"?>
<sst xmlns="http://schemas.openxmlformats.org/spreadsheetml/2006/main" count="573" uniqueCount="182">
  <si>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</si>
  <si>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</si>
  <si>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</si>
  <si>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</si>
  <si>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</si>
  <si>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</si>
  <si>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</si>
  <si>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</si>
  <si>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</si>
  <si>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</si>
  <si>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</si>
  <si>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</si>
  <si>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</si>
  <si>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</si>
  <si>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</si>
  <si>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</si>
  <si>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</si>
  <si>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</si>
  <si>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</si>
  <si>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</si>
  <si>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</si>
  <si>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</si>
  <si>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</si>
  <si>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</si>
  <si>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</si>
  <si>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</si>
  <si>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</si>
  <si>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</si>
  <si>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</si>
  <si>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</si>
  <si>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</si>
  <si>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</si>
  <si>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</si>
  <si>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</si>
  <si>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</si>
  <si>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</si>
  <si>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</si>
  <si>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</si>
  <si>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</si>
  <si>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</si>
  <si>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</si>
  <si>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</si>
  <si>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</si>
  <si>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</si>
  <si>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</si>
  <si>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</si>
  <si>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</si>
  <si>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</si>
  <si>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</si>
  <si>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</si>
  <si>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</si>
  <si>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</si>
  <si>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</si>
  <si>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</si>
  <si>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</si>
  <si>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</si>
  <si>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</si>
  <si>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</si>
  <si>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</si>
  <si>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</si>
  <si>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</si>
  <si>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</si>
  <si>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</si>
  <si>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показателей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</si>
  <si>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</si>
  <si>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</si>
  <si>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</si>
  <si>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</si>
  <si>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</si>
  <si>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</si>
  <si>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</si>
  <si>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</si>
  <si>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</si>
  <si>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</si>
  <si>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</si>
  <si>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</si>
  <si>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</si>
  <si>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</si>
  <si>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</si>
  <si>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</si>
  <si>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</si>
  <si>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</si>
  <si>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</si>
  <si>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</si>
  <si>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</si>
  <si>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</si>
  <si>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</si>
  <si>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</si>
  <si>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</si>
  <si>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</si>
  <si>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</si>
  <si>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Прочие неналоговые доходы</t>
  </si>
  <si>
    <t>17</t>
  </si>
  <si>
    <t>05050</t>
  </si>
  <si>
    <t>ПРОЧИЕ НЕНАЛОГОВЫЕ ДОХОДЫ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</si>
  <si>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</si>
  <si>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</si>
  <si>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</si>
  <si>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</si>
  <si>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</si>
  <si>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</si>
  <si>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100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</si>
  <si>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</si>
  <si>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</si>
  <si>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</si>
  <si>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</si>
  <si>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</si>
  <si>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</si>
  <si>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</si>
  <si>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</si>
  <si>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</si>
  <si>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</si>
  <si>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</si>
  <si>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111</t>
  </si>
  <si>
    <t>02040</t>
  </si>
  <si>
    <t>30024</t>
  </si>
  <si>
    <t>49999</t>
  </si>
  <si>
    <t>35118</t>
  </si>
  <si>
    <t>05020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</si>
  <si>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</si>
  <si>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</si>
  <si>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</si>
  <si>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05300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</si>
  <si>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</si>
  <si>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05320</t>
  </si>
  <si>
    <t>05325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</si>
  <si>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</si>
  <si>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</si>
  <si>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0000150</t>
  </si>
  <si>
    <t>02231</t>
  </si>
  <si>
    <t>02241</t>
  </si>
  <si>
    <t>02251</t>
  </si>
  <si>
    <t>02261</t>
  </si>
  <si>
    <t>Прочие межбюджетные трансферты передаваемые бюджетам поселений от бюджета района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</si>
  <si>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</si>
  <si>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 обеспеченности из бюджетов иуниципальных районов</t>
  </si>
  <si>
    <t>16001</t>
  </si>
  <si>
    <t>10001</t>
  </si>
  <si>
    <t>10000</t>
  </si>
  <si>
    <t>ПЛАТЕЖИ ОТ ГОСУДАРСТВЕННЫХ И МУНИЦИПАЛЬНЫХ УНИТАРНЫХ ПРЕДПРИЯТИЙ</t>
  </si>
  <si>
    <t>29999</t>
  </si>
  <si>
    <t>НДФЛ части суммы налога, превышающей 650 000 рублей, относящейся к части налоговой базы, превышающей 5 000 000 рублей</t>
  </si>
  <si>
    <t>02080</t>
  </si>
  <si>
    <t>Субсидии местным бюджетам на реализацию программ формирования современной городской среды</t>
  </si>
  <si>
    <t>25555</t>
  </si>
  <si>
    <t>20077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</si>
  <si>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</si>
  <si>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</si>
  <si>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813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</si>
  <si>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</si>
  <si>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</si>
  <si>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</si>
  <si>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0006120</t>
  </si>
  <si>
    <t>2025 год</t>
  </si>
  <si>
    <t>земля</t>
  </si>
  <si>
    <t>им-во</t>
  </si>
  <si>
    <t>тарифы+адм</t>
  </si>
  <si>
    <t>уютный 72,Евдокимова 57, Пильтяй 67, донская 60</t>
  </si>
  <si>
    <t>нераспределенка по рынку</t>
  </si>
  <si>
    <t>Приложение №1</t>
  </si>
  <si>
    <t xml:space="preserve">Прогнозируемые  доходы Листвянского МО </t>
  </si>
  <si>
    <t xml:space="preserve">          к проекту решения Думы                                                                                                                               Бюджет на 2024 год и плановый период 2025-2026 годы </t>
  </si>
  <si>
    <t>2024год</t>
  </si>
  <si>
    <t>2026 год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</si>
  <si>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</si>
  <si>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02130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</si>
  <si>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основные характеристики бюджета Листвянского муниципального образования на 2024год:</t>
    </r>
  </si>
  <si>
    <t>размер дефицита местного бюджета</t>
  </si>
  <si>
    <t>Общий объем доходов бюджета: в т.ч.:</t>
  </si>
  <si>
    <t xml:space="preserve"> собственные доходы</t>
  </si>
  <si>
    <t xml:space="preserve"> безвозмездные поступления</t>
  </si>
  <si>
    <t xml:space="preserve">Общий объем расходов бюджета: </t>
  </si>
  <si>
    <t>%</t>
  </si>
  <si>
    <t>в процентах должен быть в пределах 10%,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</si>
  <si>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основные характеристики бюджета Листвянского муниципального образования на 2025год:</t>
    </r>
  </si>
  <si>
    <t>условно утвержденные</t>
  </si>
  <si>
    <t xml:space="preserve"> объем расходов бюджета: </t>
  </si>
  <si>
    <t>Общий объем расходов бюджета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</si>
  <si>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основные характеристики бюджета Листвянского муниципального образования на 2026год:</t>
    </r>
  </si>
  <si>
    <t xml:space="preserve"> сервис 36+12, сибстройком 228, </t>
  </si>
  <si>
    <t>нар+вода+дороги</t>
  </si>
  <si>
    <t xml:space="preserve">    Сумма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</si>
</sst>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>
      <alignment/>
      <protection/>
    </xf>
    <xf numFmtId="0" fontId="1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7" fillId="0" borderId="14" xfId="0" applyFont="1" applyBorder="1" applyAlignment="1">
      <alignment vertical="center" wrapText="1"/>
    </xf>
    <xf numFmtId="0" fontId="13" fillId="0" borderId="15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 wrapText="1"/>
    </xf>
    <xf numFmtId="2" fontId="12" fillId="0" borderId="10" xfId="61" applyNumberFormat="1" applyFont="1" applyFill="1" applyBorder="1" applyAlignment="1">
      <alignment horizontal="right"/>
    </xf>
    <xf numFmtId="2" fontId="13" fillId="0" borderId="10" xfId="61" applyNumberFormat="1" applyFont="1" applyFill="1" applyBorder="1" applyAlignment="1">
      <alignment horizontal="right"/>
    </xf>
    <xf numFmtId="173" fontId="12" fillId="0" borderId="10" xfId="61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center" vertical="center"/>
    </xf>
    <xf numFmtId="2" fontId="12" fillId="0" borderId="10" xfId="61" applyNumberFormat="1" applyFont="1" applyFill="1" applyBorder="1" applyAlignment="1">
      <alignment horizontal="center"/>
    </xf>
    <xf numFmtId="2" fontId="13" fillId="0" borderId="10" xfId="61" applyNumberFormat="1" applyFont="1" applyFill="1" applyBorder="1" applyAlignment="1">
      <alignment horizontal="center"/>
    </xf>
    <xf numFmtId="193" fontId="60" fillId="0" borderId="10" xfId="53" applyNumberFormat="1" applyFont="1" applyFill="1" applyBorder="1" applyAlignment="1" applyProtection="1">
      <alignment horizontal="center"/>
      <protection locked="0"/>
    </xf>
    <xf numFmtId="2" fontId="13" fillId="0" borderId="11" xfId="61" applyNumberFormat="1" applyFont="1" applyFill="1" applyBorder="1" applyAlignment="1">
      <alignment horizontal="center"/>
    </xf>
    <xf numFmtId="193" fontId="60" fillId="0" borderId="10" xfId="0" applyNumberFormat="1" applyFont="1" applyFill="1" applyBorder="1" applyAlignment="1" applyProtection="1">
      <alignment horizontal="center"/>
      <protection locked="0"/>
    </xf>
    <xf numFmtId="2" fontId="13" fillId="32" borderId="10" xfId="61" applyNumberFormat="1" applyFont="1" applyFill="1" applyBorder="1" applyAlignment="1">
      <alignment horizontal="center"/>
    </xf>
    <xf numFmtId="2" fontId="13" fillId="32" borderId="10" xfId="61" applyNumberFormat="1" applyFont="1" applyFill="1" applyBorder="1" applyAlignment="1">
      <alignment horizontal="center"/>
    </xf>
    <xf numFmtId="2" fontId="13" fillId="0" borderId="13" xfId="61" applyNumberFormat="1" applyFont="1" applyFill="1" applyBorder="1" applyAlignment="1">
      <alignment horizontal="center"/>
    </xf>
    <xf numFmtId="2" fontId="12" fillId="32" borderId="10" xfId="61" applyNumberFormat="1" applyFont="1" applyFill="1" applyBorder="1" applyAlignment="1">
      <alignment horizontal="center"/>
    </xf>
    <xf numFmtId="2" fontId="12" fillId="32" borderId="10" xfId="61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1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1" fillId="33" borderId="0" xfId="0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2" fontId="21" fillId="33" borderId="0" xfId="0" applyNumberFormat="1" applyFont="1" applyFill="1" applyAlignment="1">
      <alignment vertical="center"/>
    </xf>
    <xf numFmtId="4" fontId="21" fillId="33" borderId="0" xfId="0" applyNumberFormat="1" applyFont="1" applyFill="1" applyAlignment="1">
      <alignment vertical="center" wrapText="1"/>
    </xf>
    <xf numFmtId="2" fontId="2" fillId="33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193" fontId="60" fillId="32" borderId="10" xfId="53" applyNumberFormat="1" applyFont="1" applyFill="1" applyBorder="1" applyAlignment="1" applyProtection="1">
      <alignment horizontal="center"/>
      <protection locked="0"/>
    </xf>
    <xf numFmtId="17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12" fillId="0" borderId="0" xfId="61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32" borderId="14" xfId="0" applyNumberFormat="1" applyFont="1" applyFill="1" applyBorder="1" applyAlignment="1">
      <alignment horizontal="center"/>
    </xf>
    <xf numFmtId="49" fontId="3" fillId="32" borderId="16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49" fontId="6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2-3-4-5-6-7%202024-2026%20&#1075;&#1086;&#1076;-&#1087;&#1083;&#1072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4_&#1057;&#1091;&#1073;&#1089;&#1080;&#1076;&#1080;&#1080;_2024-20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4"/>
      <sheetName val="пр 3"/>
      <sheetName val="пр 2"/>
      <sheetName val="Св.бюдж.роспись"/>
      <sheetName val="Ув.о бюдж.ассигн."/>
      <sheetName val="Бюджетная роспись ГРБС"/>
      <sheetName val="Ув о бюдж ассигн 2"/>
      <sheetName val="прил 5"/>
      <sheetName val="пр 6 мун внутс заим"/>
      <sheetName val="пр 7 источники"/>
    </sheetNames>
    <sheetDataSet>
      <sheetData sheetId="0">
        <row r="10">
          <cell r="H10">
            <v>79920.548834</v>
          </cell>
          <cell r="I10">
            <v>73327.78961400001</v>
          </cell>
          <cell r="J10">
            <v>60617.967614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(51...72050)"/>
      <sheetName val="2 (51... 72610,х5201,х3051)"/>
      <sheetName val="3 (51.4.01.72590)"/>
      <sheetName val="4 (51.3.02.72949)"/>
      <sheetName val="5 (51.5.02.72957)"/>
      <sheetName val="6 (51.5.02.72976)"/>
      <sheetName val="7 (51.4.01.72977)"/>
      <sheetName val="8 (51.4.01.72988)"/>
      <sheetName val="9 (51.5.02.R3041)"/>
      <sheetName val="10 (51.2.01.72914)"/>
      <sheetName val="11 (51.1.E2.50981)"/>
      <sheetName val="12 (51.4.01.72939)"/>
      <sheetName val="13 (52.5.06.72060)"/>
      <sheetName val="14 (5330272080)"/>
      <sheetName val="15 (53...72930)"/>
      <sheetName val="16 (54..А1391, 54..72390)"/>
      <sheetName val="17 (54..72630)"/>
      <sheetName val="18 (55...72690+55131 и R1101))"/>
      <sheetName val="19 (72120, 55197,55971,55131)"/>
      <sheetName val="20 (55201R4661)"/>
      <sheetName val="21 (55.2.01.R519А)"/>
      <sheetName val="22 (58204R3720)"/>
      <sheetName val="23 (58..R576В, 58..72901)"/>
      <sheetName val="24 (61...72200)"/>
      <sheetName val="водоснабж"/>
      <sheetName val="26 (6130272953)"/>
      <sheetName val="27 (6140198001, 61401К8001)"/>
      <sheetName val="28 (61.1.F5.52430)"/>
      <sheetName val="29 (6140109505, 6140109605)"/>
      <sheetName val="30 (62...72280)"/>
      <sheetName val="31 (62...72770)"/>
      <sheetName val="32 (63.1.R1.53931)"/>
      <sheetName val="дороги"/>
      <sheetName val="34 (63...72951, 6830172951)"/>
      <sheetName val="35 (641F150210)"/>
      <sheetName val="36 (641F367484, 641F367483)"/>
      <sheetName val="37 (6430172480)"/>
      <sheetName val="38 (64202R0231, 64202Д0231)"/>
      <sheetName val="39 (6430272956)"/>
      <sheetName val="40 (64203R1780)"/>
      <sheetName val="41 (6530272300. 6530172290)"/>
      <sheetName val="42 (651G272620)"/>
      <sheetName val="43 (65...72933)"/>
      <sheetName val="ТКО"/>
      <sheetName val="45 (71.4.04.72917)"/>
      <sheetName val="46 (7130272360)"/>
      <sheetName val="нар.инициативы"/>
      <sheetName val="48 (74201R5110)"/>
    </sheetNames>
    <sheetDataSet>
      <sheetData sheetId="24">
        <row r="22">
          <cell r="C22">
            <v>4845.9</v>
          </cell>
        </row>
      </sheetData>
      <sheetData sheetId="32">
        <row r="28">
          <cell r="C28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="136" zoomScaleNormal="136" zoomScalePageLayoutView="0" workbookViewId="0" topLeftCell="A1">
      <selection activeCell="A1" sqref="A1:IV16384"/>
    </sheetView>
  </sheetViews>
  <sheetFormatPr defaultColWidth="9.00390625" defaultRowHeight="12.75"/>
  <cols>
    <col min="1" max="1" width="53.7539062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12.875" style="1" customWidth="1"/>
    <col min="9" max="9" width="13.375" style="41" customWidth="1"/>
    <col min="10" max="10" width="14.125" style="41" customWidth="1"/>
    <col min="11" max="11" width="14.625" style="41" customWidth="1"/>
    <col min="12" max="12" width="10.125" style="48" customWidth="1"/>
    <col min="13" max="13" width="12.125" style="1" customWidth="1"/>
    <col min="14" max="14" width="12.625" style="1" customWidth="1"/>
    <col min="15" max="16384" width="9.125" style="1" customWidth="1"/>
  </cols>
  <sheetData>
    <row r="1" spans="10:11" ht="15.75">
      <c r="J1" s="101" t="s">
        <v>159</v>
      </c>
      <c r="K1" s="101"/>
    </row>
    <row r="2" spans="1:11" ht="48" customHeight="1">
      <c r="A2" s="113"/>
      <c r="B2" s="113"/>
      <c r="C2" s="113"/>
      <c r="D2" s="114" t="s">
        <v>161</v>
      </c>
      <c r="E2" s="114"/>
      <c r="F2" s="114"/>
      <c r="G2" s="114"/>
      <c r="H2" s="114"/>
      <c r="I2" s="114"/>
      <c r="J2" s="114"/>
      <c r="K2" s="114"/>
    </row>
    <row r="3" spans="1:11" ht="21.75" customHeight="1">
      <c r="A3" s="102"/>
      <c r="B3" s="102"/>
      <c r="C3" s="102"/>
      <c r="D3" s="103"/>
      <c r="E3" s="103"/>
      <c r="F3" s="103"/>
      <c r="G3" s="103"/>
      <c r="H3" s="103"/>
      <c r="I3" s="103"/>
      <c r="J3" s="103"/>
      <c r="K3" s="52"/>
    </row>
    <row r="4" spans="1:11" ht="18" customHeight="1">
      <c r="A4" s="118" t="s">
        <v>160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0.5" customHeight="1">
      <c r="A5" s="27"/>
      <c r="B5" s="27"/>
      <c r="C5" s="27"/>
      <c r="I5" s="42"/>
      <c r="J5" s="42"/>
      <c r="K5" s="42" t="s">
        <v>56</v>
      </c>
    </row>
    <row r="6" spans="1:11" ht="22.5" customHeight="1">
      <c r="A6" s="110" t="s">
        <v>63</v>
      </c>
      <c r="B6" s="115" t="s">
        <v>1</v>
      </c>
      <c r="C6" s="116"/>
      <c r="D6" s="116"/>
      <c r="E6" s="116"/>
      <c r="F6" s="116"/>
      <c r="G6" s="116"/>
      <c r="H6" s="117"/>
      <c r="I6" s="104" t="s">
        <v>181</v>
      </c>
      <c r="J6" s="104" t="s">
        <v>52</v>
      </c>
      <c r="K6" s="104" t="s">
        <v>52</v>
      </c>
    </row>
    <row r="7" spans="1:11" ht="12.75" customHeight="1">
      <c r="A7" s="111"/>
      <c r="B7" s="83" t="s">
        <v>2</v>
      </c>
      <c r="C7" s="85" t="s">
        <v>3</v>
      </c>
      <c r="D7" s="86"/>
      <c r="E7" s="86"/>
      <c r="F7" s="87"/>
      <c r="G7" s="106" t="s">
        <v>3</v>
      </c>
      <c r="H7" s="107"/>
      <c r="I7" s="105"/>
      <c r="J7" s="105"/>
      <c r="K7" s="105"/>
    </row>
    <row r="8" spans="1:14" ht="73.5" customHeight="1">
      <c r="A8" s="112"/>
      <c r="B8" s="84"/>
      <c r="C8" s="21" t="s">
        <v>4</v>
      </c>
      <c r="D8" s="21" t="s">
        <v>5</v>
      </c>
      <c r="E8" s="22" t="s">
        <v>6</v>
      </c>
      <c r="F8" s="21" t="s">
        <v>7</v>
      </c>
      <c r="G8" s="108"/>
      <c r="H8" s="109"/>
      <c r="I8" s="56" t="s">
        <v>162</v>
      </c>
      <c r="J8" s="56" t="s">
        <v>153</v>
      </c>
      <c r="K8" s="56" t="s">
        <v>163</v>
      </c>
      <c r="N8" s="67"/>
    </row>
    <row r="9" spans="1:13" ht="15.75">
      <c r="A9" s="11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40" t="s">
        <v>11</v>
      </c>
      <c r="G9" s="90" t="s">
        <v>110</v>
      </c>
      <c r="H9" s="91"/>
      <c r="I9" s="57">
        <f>I10+I18+I23+I31+I34+I38</f>
        <v>36212</v>
      </c>
      <c r="J9" s="57">
        <f>J10+J18+J23+J31+J34+J38</f>
        <v>37431.4</v>
      </c>
      <c r="K9" s="57">
        <f>K10+K18+K23+K31+K34+K38</f>
        <v>38039.7</v>
      </c>
      <c r="M9" s="67"/>
    </row>
    <row r="10" spans="1:11" ht="15.75">
      <c r="A10" s="12" t="s">
        <v>14</v>
      </c>
      <c r="B10" s="7" t="s">
        <v>80</v>
      </c>
      <c r="C10" s="7" t="s">
        <v>10</v>
      </c>
      <c r="D10" s="7" t="s">
        <v>15</v>
      </c>
      <c r="E10" s="7" t="s">
        <v>12</v>
      </c>
      <c r="F10" s="7" t="s">
        <v>11</v>
      </c>
      <c r="G10" s="90" t="s">
        <v>110</v>
      </c>
      <c r="H10" s="91"/>
      <c r="I10" s="57">
        <f>I11</f>
        <v>9339.8</v>
      </c>
      <c r="J10" s="57">
        <f>J11</f>
        <v>9401</v>
      </c>
      <c r="K10" s="57">
        <f>K11</f>
        <v>9613.6</v>
      </c>
    </row>
    <row r="11" spans="1:11" ht="15.75">
      <c r="A11" s="13" t="s">
        <v>16</v>
      </c>
      <c r="B11" s="5" t="s">
        <v>80</v>
      </c>
      <c r="C11" s="5" t="s">
        <v>10</v>
      </c>
      <c r="D11" s="5" t="s">
        <v>15</v>
      </c>
      <c r="E11" s="5" t="s">
        <v>17</v>
      </c>
      <c r="F11" s="5" t="s">
        <v>15</v>
      </c>
      <c r="G11" s="88" t="s">
        <v>111</v>
      </c>
      <c r="H11" s="89" t="s">
        <v>18</v>
      </c>
      <c r="I11" s="58">
        <f>SUM(I12:I17)</f>
        <v>9339.8</v>
      </c>
      <c r="J11" s="58">
        <f>SUM(J12:J17)</f>
        <v>9401</v>
      </c>
      <c r="K11" s="58">
        <f>SUM(K12:K17)</f>
        <v>9613.6</v>
      </c>
    </row>
    <row r="12" spans="1:13" ht="60" customHeight="1">
      <c r="A12" s="28" t="s">
        <v>68</v>
      </c>
      <c r="B12" s="5" t="s">
        <v>80</v>
      </c>
      <c r="C12" s="5" t="s">
        <v>10</v>
      </c>
      <c r="D12" s="5" t="s">
        <v>15</v>
      </c>
      <c r="E12" s="5" t="s">
        <v>57</v>
      </c>
      <c r="F12" s="5" t="s">
        <v>15</v>
      </c>
      <c r="G12" s="88" t="s">
        <v>111</v>
      </c>
      <c r="H12" s="89" t="s">
        <v>18</v>
      </c>
      <c r="I12" s="77">
        <f>5238.8+3500</f>
        <v>8738.8</v>
      </c>
      <c r="J12" s="59">
        <v>8800</v>
      </c>
      <c r="K12" s="59">
        <f>5812.6+3200</f>
        <v>9012.6</v>
      </c>
      <c r="L12" s="50"/>
      <c r="M12" s="76"/>
    </row>
    <row r="13" spans="1:11" ht="84" customHeight="1">
      <c r="A13" s="28" t="s">
        <v>70</v>
      </c>
      <c r="B13" s="5" t="s">
        <v>80</v>
      </c>
      <c r="C13" s="5" t="s">
        <v>10</v>
      </c>
      <c r="D13" s="5" t="s">
        <v>15</v>
      </c>
      <c r="E13" s="5" t="s">
        <v>19</v>
      </c>
      <c r="F13" s="5" t="s">
        <v>15</v>
      </c>
      <c r="G13" s="88" t="s">
        <v>111</v>
      </c>
      <c r="H13" s="89" t="s">
        <v>18</v>
      </c>
      <c r="I13" s="59">
        <v>1</v>
      </c>
      <c r="J13" s="59">
        <v>1</v>
      </c>
      <c r="K13" s="59">
        <v>1</v>
      </c>
    </row>
    <row r="14" spans="1:11" ht="33.75">
      <c r="A14" s="39" t="s">
        <v>87</v>
      </c>
      <c r="B14" s="5" t="s">
        <v>80</v>
      </c>
      <c r="C14" s="5" t="s">
        <v>10</v>
      </c>
      <c r="D14" s="5" t="s">
        <v>15</v>
      </c>
      <c r="E14" s="5" t="s">
        <v>86</v>
      </c>
      <c r="F14" s="5" t="s">
        <v>15</v>
      </c>
      <c r="G14" s="88" t="s">
        <v>111</v>
      </c>
      <c r="H14" s="89" t="s">
        <v>18</v>
      </c>
      <c r="I14" s="59">
        <v>70</v>
      </c>
      <c r="J14" s="59">
        <v>70</v>
      </c>
      <c r="K14" s="59">
        <v>70</v>
      </c>
    </row>
    <row r="15" spans="1:11" ht="39" customHeight="1">
      <c r="A15" s="39" t="s">
        <v>87</v>
      </c>
      <c r="B15" s="5" t="s">
        <v>80</v>
      </c>
      <c r="C15" s="5" t="s">
        <v>10</v>
      </c>
      <c r="D15" s="5" t="s">
        <v>15</v>
      </c>
      <c r="E15" s="5" t="s">
        <v>114</v>
      </c>
      <c r="F15" s="5" t="s">
        <v>15</v>
      </c>
      <c r="G15" s="88" t="s">
        <v>111</v>
      </c>
      <c r="H15" s="89" t="s">
        <v>113</v>
      </c>
      <c r="I15" s="58">
        <v>60</v>
      </c>
      <c r="J15" s="58">
        <v>60</v>
      </c>
      <c r="K15" s="58">
        <v>60</v>
      </c>
    </row>
    <row r="16" spans="1:11" ht="39" customHeight="1">
      <c r="A16" s="39" t="s">
        <v>141</v>
      </c>
      <c r="B16" s="44" t="s">
        <v>80</v>
      </c>
      <c r="C16" s="44" t="s">
        <v>10</v>
      </c>
      <c r="D16" s="44" t="s">
        <v>15</v>
      </c>
      <c r="E16" s="44" t="s">
        <v>142</v>
      </c>
      <c r="F16" s="44" t="s">
        <v>15</v>
      </c>
      <c r="G16" s="92" t="s">
        <v>111</v>
      </c>
      <c r="H16" s="93" t="s">
        <v>113</v>
      </c>
      <c r="I16" s="58">
        <v>220</v>
      </c>
      <c r="J16" s="58">
        <v>220</v>
      </c>
      <c r="K16" s="58">
        <v>220</v>
      </c>
    </row>
    <row r="17" spans="1:11" ht="39" customHeight="1">
      <c r="A17" s="39" t="s">
        <v>164</v>
      </c>
      <c r="B17" s="44" t="s">
        <v>80</v>
      </c>
      <c r="C17" s="44" t="s">
        <v>10</v>
      </c>
      <c r="D17" s="44" t="s">
        <v>15</v>
      </c>
      <c r="E17" s="44" t="s">
        <v>165</v>
      </c>
      <c r="F17" s="44" t="s">
        <v>15</v>
      </c>
      <c r="G17" s="92" t="s">
        <v>111</v>
      </c>
      <c r="H17" s="93" t="s">
        <v>113</v>
      </c>
      <c r="I17" s="58">
        <v>250</v>
      </c>
      <c r="J17" s="58">
        <v>250</v>
      </c>
      <c r="K17" s="58">
        <v>250</v>
      </c>
    </row>
    <row r="18" spans="1:12" s="3" customFormat="1" ht="22.5">
      <c r="A18" s="38" t="s">
        <v>99</v>
      </c>
      <c r="B18" s="7" t="s">
        <v>101</v>
      </c>
      <c r="C18" s="7" t="s">
        <v>10</v>
      </c>
      <c r="D18" s="7" t="s">
        <v>100</v>
      </c>
      <c r="E18" s="7" t="s">
        <v>12</v>
      </c>
      <c r="F18" s="7" t="s">
        <v>11</v>
      </c>
      <c r="G18" s="90" t="s">
        <v>110</v>
      </c>
      <c r="H18" s="91"/>
      <c r="I18" s="57">
        <f>SUM(I19:I22)</f>
        <v>1565.3</v>
      </c>
      <c r="J18" s="57">
        <f>SUM(J19:J22)</f>
        <v>1743.1</v>
      </c>
      <c r="K18" s="57">
        <f>SUM(K19:K22)</f>
        <v>2350.8</v>
      </c>
      <c r="L18" s="49"/>
    </row>
    <row r="19" spans="1:11" ht="39">
      <c r="A19" s="37" t="s">
        <v>95</v>
      </c>
      <c r="B19" s="5" t="s">
        <v>101</v>
      </c>
      <c r="C19" s="5" t="s">
        <v>10</v>
      </c>
      <c r="D19" s="5" t="s">
        <v>100</v>
      </c>
      <c r="E19" s="5" t="s">
        <v>129</v>
      </c>
      <c r="F19" s="5" t="s">
        <v>15</v>
      </c>
      <c r="G19" s="88" t="s">
        <v>111</v>
      </c>
      <c r="H19" s="89" t="s">
        <v>18</v>
      </c>
      <c r="I19" s="59">
        <v>902.3</v>
      </c>
      <c r="J19" s="59">
        <v>1075.1</v>
      </c>
      <c r="K19" s="59">
        <v>1677.8</v>
      </c>
    </row>
    <row r="20" spans="1:11" ht="39">
      <c r="A20" s="37" t="s">
        <v>96</v>
      </c>
      <c r="B20" s="5" t="s">
        <v>101</v>
      </c>
      <c r="C20" s="5" t="s">
        <v>10</v>
      </c>
      <c r="D20" s="5" t="s">
        <v>100</v>
      </c>
      <c r="E20" s="5" t="s">
        <v>130</v>
      </c>
      <c r="F20" s="5" t="s">
        <v>15</v>
      </c>
      <c r="G20" s="88" t="s">
        <v>111</v>
      </c>
      <c r="H20" s="89" t="s">
        <v>18</v>
      </c>
      <c r="I20" s="59">
        <v>3</v>
      </c>
      <c r="J20" s="59">
        <v>3</v>
      </c>
      <c r="K20" s="59">
        <v>3</v>
      </c>
    </row>
    <row r="21" spans="1:11" ht="51.75">
      <c r="A21" s="37" t="s">
        <v>97</v>
      </c>
      <c r="B21" s="5" t="s">
        <v>101</v>
      </c>
      <c r="C21" s="5" t="s">
        <v>10</v>
      </c>
      <c r="D21" s="5" t="s">
        <v>100</v>
      </c>
      <c r="E21" s="5" t="s">
        <v>131</v>
      </c>
      <c r="F21" s="5" t="s">
        <v>15</v>
      </c>
      <c r="G21" s="88" t="s">
        <v>111</v>
      </c>
      <c r="H21" s="89" t="s">
        <v>18</v>
      </c>
      <c r="I21" s="59">
        <v>700</v>
      </c>
      <c r="J21" s="59">
        <v>700</v>
      </c>
      <c r="K21" s="59">
        <v>700</v>
      </c>
    </row>
    <row r="22" spans="1:11" ht="51.75">
      <c r="A22" s="37" t="s">
        <v>98</v>
      </c>
      <c r="B22" s="5" t="s">
        <v>101</v>
      </c>
      <c r="C22" s="5" t="s">
        <v>10</v>
      </c>
      <c r="D22" s="5" t="s">
        <v>100</v>
      </c>
      <c r="E22" s="5" t="s">
        <v>132</v>
      </c>
      <c r="F22" s="5" t="s">
        <v>15</v>
      </c>
      <c r="G22" s="88" t="s">
        <v>111</v>
      </c>
      <c r="H22" s="89" t="s">
        <v>18</v>
      </c>
      <c r="I22" s="59">
        <v>-40</v>
      </c>
      <c r="J22" s="59">
        <v>-35</v>
      </c>
      <c r="K22" s="59">
        <v>-30</v>
      </c>
    </row>
    <row r="23" spans="1:12" s="3" customFormat="1" ht="15.75">
      <c r="A23" s="16" t="s">
        <v>20</v>
      </c>
      <c r="B23" s="7" t="s">
        <v>80</v>
      </c>
      <c r="C23" s="7" t="s">
        <v>10</v>
      </c>
      <c r="D23" s="7" t="s">
        <v>21</v>
      </c>
      <c r="E23" s="7" t="s">
        <v>12</v>
      </c>
      <c r="F23" s="7" t="s">
        <v>11</v>
      </c>
      <c r="G23" s="90" t="s">
        <v>110</v>
      </c>
      <c r="H23" s="91"/>
      <c r="I23" s="57">
        <f>SUM(I24,I26)</f>
        <v>23019.899999999998</v>
      </c>
      <c r="J23" s="57">
        <f>SUM(J24,J26)</f>
        <v>24000.300000000003</v>
      </c>
      <c r="K23" s="57">
        <f>SUM(K24,K26)</f>
        <v>23788.299999999996</v>
      </c>
      <c r="L23" s="49"/>
    </row>
    <row r="24" spans="1:11" ht="15.75">
      <c r="A24" s="14" t="s">
        <v>22</v>
      </c>
      <c r="B24" s="7" t="s">
        <v>80</v>
      </c>
      <c r="C24" s="7" t="s">
        <v>10</v>
      </c>
      <c r="D24" s="7" t="s">
        <v>21</v>
      </c>
      <c r="E24" s="8" t="s">
        <v>23</v>
      </c>
      <c r="F24" s="7" t="s">
        <v>11</v>
      </c>
      <c r="G24" s="95" t="s">
        <v>111</v>
      </c>
      <c r="H24" s="96" t="s">
        <v>18</v>
      </c>
      <c r="I24" s="57">
        <f>I25</f>
        <v>1685</v>
      </c>
      <c r="J24" s="57">
        <f>J25</f>
        <v>1718.7</v>
      </c>
      <c r="K24" s="57">
        <f>K25</f>
        <v>1753.1</v>
      </c>
    </row>
    <row r="25" spans="1:11" ht="34.5">
      <c r="A25" s="13" t="s">
        <v>103</v>
      </c>
      <c r="B25" s="5" t="s">
        <v>80</v>
      </c>
      <c r="C25" s="5" t="s">
        <v>10</v>
      </c>
      <c r="D25" s="5" t="s">
        <v>21</v>
      </c>
      <c r="E25" s="6" t="s">
        <v>24</v>
      </c>
      <c r="F25" s="5" t="s">
        <v>102</v>
      </c>
      <c r="G25" s="88" t="s">
        <v>111</v>
      </c>
      <c r="H25" s="89" t="s">
        <v>18</v>
      </c>
      <c r="I25" s="59">
        <v>1685</v>
      </c>
      <c r="J25" s="59">
        <v>1718.7</v>
      </c>
      <c r="K25" s="59">
        <v>1753.1</v>
      </c>
    </row>
    <row r="26" spans="1:12" s="3" customFormat="1" ht="15" customHeight="1">
      <c r="A26" s="16" t="s">
        <v>26</v>
      </c>
      <c r="B26" s="7" t="s">
        <v>80</v>
      </c>
      <c r="C26" s="7" t="s">
        <v>10</v>
      </c>
      <c r="D26" s="7" t="s">
        <v>21</v>
      </c>
      <c r="E26" s="8" t="s">
        <v>27</v>
      </c>
      <c r="F26" s="7" t="s">
        <v>11</v>
      </c>
      <c r="G26" s="95" t="s">
        <v>111</v>
      </c>
      <c r="H26" s="96" t="s">
        <v>18</v>
      </c>
      <c r="I26" s="57">
        <f>SUM(I27,I29)</f>
        <v>21334.899999999998</v>
      </c>
      <c r="J26" s="57">
        <f>SUM(J27,J29)</f>
        <v>22281.600000000002</v>
      </c>
      <c r="K26" s="57">
        <f>SUM(K27,K29)</f>
        <v>22035.199999999997</v>
      </c>
      <c r="L26" s="49"/>
    </row>
    <row r="27" spans="1:13" ht="34.5" customHeight="1">
      <c r="A27" s="15" t="s">
        <v>104</v>
      </c>
      <c r="B27" s="5" t="s">
        <v>80</v>
      </c>
      <c r="C27" s="5" t="s">
        <v>10</v>
      </c>
      <c r="D27" s="5" t="s">
        <v>21</v>
      </c>
      <c r="E27" s="6" t="s">
        <v>106</v>
      </c>
      <c r="F27" s="5" t="s">
        <v>11</v>
      </c>
      <c r="G27" s="88" t="s">
        <v>111</v>
      </c>
      <c r="H27" s="89" t="s">
        <v>18</v>
      </c>
      <c r="I27" s="63">
        <f>I28</f>
        <v>19583.6</v>
      </c>
      <c r="J27" s="58">
        <f>J28</f>
        <v>20495.2</v>
      </c>
      <c r="K27" s="58">
        <f>K28</f>
        <v>20213.1</v>
      </c>
      <c r="M27" s="76"/>
    </row>
    <row r="28" spans="1:11" ht="36.75" customHeight="1">
      <c r="A28" s="15" t="s">
        <v>104</v>
      </c>
      <c r="B28" s="5" t="s">
        <v>80</v>
      </c>
      <c r="C28" s="5" t="s">
        <v>10</v>
      </c>
      <c r="D28" s="5" t="s">
        <v>21</v>
      </c>
      <c r="E28" s="6" t="s">
        <v>105</v>
      </c>
      <c r="F28" s="5" t="s">
        <v>102</v>
      </c>
      <c r="G28" s="88" t="s">
        <v>111</v>
      </c>
      <c r="H28" s="89" t="s">
        <v>18</v>
      </c>
      <c r="I28" s="59">
        <f>15583.6+4000</f>
        <v>19583.6</v>
      </c>
      <c r="J28" s="59">
        <f>15895.2+4600</f>
        <v>20495.2</v>
      </c>
      <c r="K28" s="59">
        <f>16213.1+4000</f>
        <v>20213.1</v>
      </c>
    </row>
    <row r="29" spans="1:11" ht="32.25" customHeight="1">
      <c r="A29" s="15" t="s">
        <v>107</v>
      </c>
      <c r="B29" s="23" t="s">
        <v>80</v>
      </c>
      <c r="C29" s="23" t="s">
        <v>10</v>
      </c>
      <c r="D29" s="23" t="s">
        <v>21</v>
      </c>
      <c r="E29" s="24" t="s">
        <v>109</v>
      </c>
      <c r="F29" s="23" t="s">
        <v>11</v>
      </c>
      <c r="G29" s="88" t="s">
        <v>111</v>
      </c>
      <c r="H29" s="89" t="s">
        <v>18</v>
      </c>
      <c r="I29" s="60">
        <f>SUM(I30)</f>
        <v>1751.3</v>
      </c>
      <c r="J29" s="60">
        <f>SUM(J30)</f>
        <v>1786.4</v>
      </c>
      <c r="K29" s="60">
        <f>SUM(K30)</f>
        <v>1822.1</v>
      </c>
    </row>
    <row r="30" spans="1:11" ht="30.75" customHeight="1">
      <c r="A30" s="15" t="s">
        <v>107</v>
      </c>
      <c r="B30" s="5" t="s">
        <v>80</v>
      </c>
      <c r="C30" s="5" t="s">
        <v>10</v>
      </c>
      <c r="D30" s="5" t="s">
        <v>21</v>
      </c>
      <c r="E30" s="6" t="s">
        <v>108</v>
      </c>
      <c r="F30" s="5" t="s">
        <v>102</v>
      </c>
      <c r="G30" s="88" t="s">
        <v>111</v>
      </c>
      <c r="H30" s="89" t="s">
        <v>18</v>
      </c>
      <c r="I30" s="61">
        <v>1751.3</v>
      </c>
      <c r="J30" s="61">
        <v>1786.4</v>
      </c>
      <c r="K30" s="61">
        <v>1822.1</v>
      </c>
    </row>
    <row r="31" spans="1:12" s="3" customFormat="1" ht="12.75" customHeight="1">
      <c r="A31" s="14" t="s">
        <v>71</v>
      </c>
      <c r="B31" s="7" t="s">
        <v>79</v>
      </c>
      <c r="C31" s="7" t="s">
        <v>10</v>
      </c>
      <c r="D31" s="7" t="s">
        <v>60</v>
      </c>
      <c r="E31" s="8" t="s">
        <v>12</v>
      </c>
      <c r="F31" s="7" t="s">
        <v>11</v>
      </c>
      <c r="G31" s="95" t="s">
        <v>111</v>
      </c>
      <c r="H31" s="96" t="s">
        <v>18</v>
      </c>
      <c r="I31" s="57">
        <f aca="true" t="shared" si="0" ref="I31:K32">SUM(I32)</f>
        <v>3</v>
      </c>
      <c r="J31" s="57">
        <f t="shared" si="0"/>
        <v>3</v>
      </c>
      <c r="K31" s="57">
        <f t="shared" si="0"/>
        <v>3</v>
      </c>
      <c r="L31" s="49"/>
    </row>
    <row r="32" spans="1:11" ht="35.25" customHeight="1">
      <c r="A32" s="13" t="s">
        <v>58</v>
      </c>
      <c r="B32" s="5" t="s">
        <v>79</v>
      </c>
      <c r="C32" s="5" t="s">
        <v>10</v>
      </c>
      <c r="D32" s="5" t="s">
        <v>60</v>
      </c>
      <c r="E32" s="6" t="s">
        <v>31</v>
      </c>
      <c r="F32" s="5" t="s">
        <v>15</v>
      </c>
      <c r="G32" s="88" t="s">
        <v>111</v>
      </c>
      <c r="H32" s="89" t="s">
        <v>18</v>
      </c>
      <c r="I32" s="58">
        <f t="shared" si="0"/>
        <v>3</v>
      </c>
      <c r="J32" s="58">
        <f t="shared" si="0"/>
        <v>3</v>
      </c>
      <c r="K32" s="58">
        <f t="shared" si="0"/>
        <v>3</v>
      </c>
    </row>
    <row r="33" spans="1:11" ht="46.5" customHeight="1">
      <c r="A33" s="17" t="s">
        <v>59</v>
      </c>
      <c r="B33" s="5" t="s">
        <v>79</v>
      </c>
      <c r="C33" s="5" t="s">
        <v>10</v>
      </c>
      <c r="D33" s="5" t="s">
        <v>60</v>
      </c>
      <c r="E33" s="6" t="s">
        <v>61</v>
      </c>
      <c r="F33" s="5" t="s">
        <v>15</v>
      </c>
      <c r="G33" s="88" t="s">
        <v>111</v>
      </c>
      <c r="H33" s="89" t="s">
        <v>18</v>
      </c>
      <c r="I33" s="58">
        <v>3</v>
      </c>
      <c r="J33" s="58">
        <v>3</v>
      </c>
      <c r="K33" s="58">
        <v>3</v>
      </c>
    </row>
    <row r="34" spans="1:12" s="3" customFormat="1" ht="25.5" customHeight="1" hidden="1">
      <c r="A34" s="29" t="s">
        <v>81</v>
      </c>
      <c r="B34" s="7" t="s">
        <v>80</v>
      </c>
      <c r="C34" s="7" t="s">
        <v>10</v>
      </c>
      <c r="D34" s="7" t="s">
        <v>30</v>
      </c>
      <c r="E34" s="8" t="s">
        <v>12</v>
      </c>
      <c r="F34" s="7" t="s">
        <v>11</v>
      </c>
      <c r="G34" s="7" t="s">
        <v>13</v>
      </c>
      <c r="H34" s="7" t="s">
        <v>9</v>
      </c>
      <c r="I34" s="57">
        <f>SUM(I35)</f>
        <v>0</v>
      </c>
      <c r="J34" s="57">
        <f aca="true" t="shared" si="1" ref="J34:K36">SUM(J35)</f>
        <v>0</v>
      </c>
      <c r="K34" s="57">
        <f t="shared" si="1"/>
        <v>0</v>
      </c>
      <c r="L34" s="49"/>
    </row>
    <row r="35" spans="1:11" ht="15.75" customHeight="1" hidden="1">
      <c r="A35" s="17" t="s">
        <v>54</v>
      </c>
      <c r="B35" s="5" t="s">
        <v>80</v>
      </c>
      <c r="C35" s="5" t="s">
        <v>10</v>
      </c>
      <c r="D35" s="5" t="s">
        <v>30</v>
      </c>
      <c r="E35" s="6" t="s">
        <v>31</v>
      </c>
      <c r="F35" s="5" t="s">
        <v>11</v>
      </c>
      <c r="G35" s="5" t="s">
        <v>13</v>
      </c>
      <c r="H35" s="5" t="s">
        <v>18</v>
      </c>
      <c r="I35" s="58">
        <f>SUM(I36)</f>
        <v>0</v>
      </c>
      <c r="J35" s="58">
        <f t="shared" si="1"/>
        <v>0</v>
      </c>
      <c r="K35" s="58">
        <f t="shared" si="1"/>
        <v>0</v>
      </c>
    </row>
    <row r="36" spans="1:11" ht="25.5" customHeight="1" hidden="1">
      <c r="A36" s="17" t="s">
        <v>55</v>
      </c>
      <c r="B36" s="5" t="s">
        <v>80</v>
      </c>
      <c r="C36" s="5" t="s">
        <v>10</v>
      </c>
      <c r="D36" s="5" t="s">
        <v>30</v>
      </c>
      <c r="E36" s="6" t="s">
        <v>32</v>
      </c>
      <c r="F36" s="5" t="s">
        <v>11</v>
      </c>
      <c r="G36" s="5" t="s">
        <v>13</v>
      </c>
      <c r="H36" s="5" t="s">
        <v>18</v>
      </c>
      <c r="I36" s="58">
        <f>SUM(I37)</f>
        <v>0</v>
      </c>
      <c r="J36" s="58">
        <f t="shared" si="1"/>
        <v>0</v>
      </c>
      <c r="K36" s="58">
        <f t="shared" si="1"/>
        <v>0</v>
      </c>
    </row>
    <row r="37" spans="1:11" ht="26.25" customHeight="1" hidden="1">
      <c r="A37" s="17" t="s">
        <v>33</v>
      </c>
      <c r="B37" s="5" t="s">
        <v>80</v>
      </c>
      <c r="C37" s="5" t="s">
        <v>10</v>
      </c>
      <c r="D37" s="5" t="s">
        <v>30</v>
      </c>
      <c r="E37" s="6" t="s">
        <v>69</v>
      </c>
      <c r="F37" s="5" t="s">
        <v>25</v>
      </c>
      <c r="G37" s="5" t="s">
        <v>13</v>
      </c>
      <c r="H37" s="5" t="s">
        <v>18</v>
      </c>
      <c r="I37" s="58">
        <v>0</v>
      </c>
      <c r="J37" s="58">
        <v>0</v>
      </c>
      <c r="K37" s="58">
        <v>0</v>
      </c>
    </row>
    <row r="38" spans="1:12" s="3" customFormat="1" ht="32.25" customHeight="1">
      <c r="A38" s="16" t="s">
        <v>53</v>
      </c>
      <c r="B38" s="7" t="s">
        <v>9</v>
      </c>
      <c r="C38" s="7" t="s">
        <v>10</v>
      </c>
      <c r="D38" s="7" t="s">
        <v>34</v>
      </c>
      <c r="E38" s="8" t="s">
        <v>12</v>
      </c>
      <c r="F38" s="7" t="s">
        <v>11</v>
      </c>
      <c r="G38" s="90" t="s">
        <v>110</v>
      </c>
      <c r="H38" s="91"/>
      <c r="I38" s="57">
        <f>SUM(I39,I47,I50)</f>
        <v>2284</v>
      </c>
      <c r="J38" s="57">
        <f>SUM(J39,J47,J50)</f>
        <v>2284</v>
      </c>
      <c r="K38" s="57">
        <f>SUM(K39,K47,K50)</f>
        <v>2284</v>
      </c>
      <c r="L38" s="49"/>
    </row>
    <row r="39" spans="1:12" s="3" customFormat="1" ht="72" customHeight="1">
      <c r="A39" s="30" t="s">
        <v>72</v>
      </c>
      <c r="B39" s="7" t="s">
        <v>79</v>
      </c>
      <c r="C39" s="7" t="s">
        <v>10</v>
      </c>
      <c r="D39" s="7" t="s">
        <v>34</v>
      </c>
      <c r="E39" s="8" t="s">
        <v>35</v>
      </c>
      <c r="F39" s="7" t="s">
        <v>11</v>
      </c>
      <c r="G39" s="95" t="s">
        <v>112</v>
      </c>
      <c r="H39" s="96" t="s">
        <v>18</v>
      </c>
      <c r="I39" s="57">
        <f>SUM(I40,I42,I44)</f>
        <v>528</v>
      </c>
      <c r="J39" s="57">
        <f>SUM(J42,J44)</f>
        <v>528</v>
      </c>
      <c r="K39" s="57">
        <f>SUM(K42,K44)</f>
        <v>528</v>
      </c>
      <c r="L39" s="49"/>
    </row>
    <row r="40" spans="1:12" s="3" customFormat="1" ht="72" customHeight="1">
      <c r="A40" s="45" t="s">
        <v>147</v>
      </c>
      <c r="B40" s="46" t="s">
        <v>148</v>
      </c>
      <c r="C40" s="46" t="s">
        <v>10</v>
      </c>
      <c r="D40" s="46" t="s">
        <v>34</v>
      </c>
      <c r="E40" s="47" t="s">
        <v>149</v>
      </c>
      <c r="F40" s="46" t="s">
        <v>11</v>
      </c>
      <c r="G40" s="99" t="s">
        <v>112</v>
      </c>
      <c r="H40" s="100"/>
      <c r="I40" s="57">
        <f>I41</f>
        <v>0</v>
      </c>
      <c r="J40" s="57">
        <f>J41</f>
        <v>0</v>
      </c>
      <c r="K40" s="57">
        <f>K41</f>
        <v>0</v>
      </c>
      <c r="L40" s="49"/>
    </row>
    <row r="41" spans="1:12" s="3" customFormat="1" ht="72" customHeight="1">
      <c r="A41" s="45" t="s">
        <v>150</v>
      </c>
      <c r="B41" s="46" t="s">
        <v>148</v>
      </c>
      <c r="C41" s="46" t="s">
        <v>10</v>
      </c>
      <c r="D41" s="46" t="s">
        <v>34</v>
      </c>
      <c r="E41" s="47" t="s">
        <v>151</v>
      </c>
      <c r="F41" s="46" t="s">
        <v>102</v>
      </c>
      <c r="G41" s="99" t="s">
        <v>152</v>
      </c>
      <c r="H41" s="100"/>
      <c r="I41" s="57">
        <v>0</v>
      </c>
      <c r="J41" s="57">
        <v>0</v>
      </c>
      <c r="K41" s="57">
        <v>0</v>
      </c>
      <c r="L41" s="49"/>
    </row>
    <row r="42" spans="1:11" ht="62.25" customHeight="1">
      <c r="A42" s="17" t="s">
        <v>120</v>
      </c>
      <c r="B42" s="5" t="s">
        <v>79</v>
      </c>
      <c r="C42" s="5" t="s">
        <v>10</v>
      </c>
      <c r="D42" s="5" t="s">
        <v>34</v>
      </c>
      <c r="E42" s="6" t="s">
        <v>118</v>
      </c>
      <c r="F42" s="5" t="s">
        <v>11</v>
      </c>
      <c r="G42" s="88" t="s">
        <v>112</v>
      </c>
      <c r="H42" s="89" t="s">
        <v>18</v>
      </c>
      <c r="I42" s="58">
        <f>SUM(I43)</f>
        <v>528</v>
      </c>
      <c r="J42" s="58">
        <f>SUM(J43)</f>
        <v>528</v>
      </c>
      <c r="K42" s="58">
        <f>SUM(K43)</f>
        <v>528</v>
      </c>
    </row>
    <row r="43" spans="1:14" ht="66" customHeight="1">
      <c r="A43" s="31" t="s">
        <v>121</v>
      </c>
      <c r="B43" s="5" t="s">
        <v>79</v>
      </c>
      <c r="C43" s="5" t="s">
        <v>10</v>
      </c>
      <c r="D43" s="5" t="s">
        <v>34</v>
      </c>
      <c r="E43" s="6" t="s">
        <v>119</v>
      </c>
      <c r="F43" s="5" t="s">
        <v>102</v>
      </c>
      <c r="G43" s="88" t="s">
        <v>112</v>
      </c>
      <c r="H43" s="89" t="s">
        <v>36</v>
      </c>
      <c r="I43" s="58">
        <v>528</v>
      </c>
      <c r="J43" s="58">
        <v>528</v>
      </c>
      <c r="K43" s="58">
        <v>528</v>
      </c>
      <c r="M43" s="51" t="s">
        <v>154</v>
      </c>
      <c r="N43" s="51"/>
    </row>
    <row r="44" spans="1:14" s="3" customFormat="1" ht="39.75" customHeight="1">
      <c r="A44" s="30" t="s">
        <v>123</v>
      </c>
      <c r="B44" s="7" t="s">
        <v>79</v>
      </c>
      <c r="C44" s="7" t="s">
        <v>10</v>
      </c>
      <c r="D44" s="7" t="s">
        <v>34</v>
      </c>
      <c r="E44" s="8" t="s">
        <v>122</v>
      </c>
      <c r="F44" s="7" t="s">
        <v>11</v>
      </c>
      <c r="G44" s="95" t="s">
        <v>112</v>
      </c>
      <c r="H44" s="96" t="s">
        <v>18</v>
      </c>
      <c r="I44" s="57">
        <f aca="true" t="shared" si="2" ref="I44:K45">I45</f>
        <v>0</v>
      </c>
      <c r="J44" s="57">
        <f t="shared" si="2"/>
        <v>0</v>
      </c>
      <c r="K44" s="57">
        <f t="shared" si="2"/>
        <v>0</v>
      </c>
      <c r="L44" s="49"/>
      <c r="M44" s="51" t="s">
        <v>179</v>
      </c>
      <c r="N44" s="51"/>
    </row>
    <row r="45" spans="1:11" ht="40.5" customHeight="1">
      <c r="A45" s="31" t="s">
        <v>127</v>
      </c>
      <c r="B45" s="5" t="s">
        <v>79</v>
      </c>
      <c r="C45" s="5" t="s">
        <v>10</v>
      </c>
      <c r="D45" s="5" t="s">
        <v>34</v>
      </c>
      <c r="E45" s="6" t="s">
        <v>124</v>
      </c>
      <c r="F45" s="5" t="s">
        <v>11</v>
      </c>
      <c r="G45" s="88" t="s">
        <v>112</v>
      </c>
      <c r="H45" s="89" t="s">
        <v>18</v>
      </c>
      <c r="I45" s="58">
        <f t="shared" si="2"/>
        <v>0</v>
      </c>
      <c r="J45" s="58">
        <f t="shared" si="2"/>
        <v>0</v>
      </c>
      <c r="K45" s="58">
        <f t="shared" si="2"/>
        <v>0</v>
      </c>
    </row>
    <row r="46" spans="1:11" ht="74.25" customHeight="1">
      <c r="A46" s="31" t="s">
        <v>126</v>
      </c>
      <c r="B46" s="5" t="s">
        <v>79</v>
      </c>
      <c r="C46" s="5" t="s">
        <v>10</v>
      </c>
      <c r="D46" s="5" t="s">
        <v>34</v>
      </c>
      <c r="E46" s="6" t="s">
        <v>125</v>
      </c>
      <c r="F46" s="5" t="s">
        <v>102</v>
      </c>
      <c r="G46" s="97" t="s">
        <v>112</v>
      </c>
      <c r="H46" s="98" t="s">
        <v>36</v>
      </c>
      <c r="I46" s="58">
        <v>0</v>
      </c>
      <c r="J46" s="58">
        <v>0</v>
      </c>
      <c r="K46" s="58">
        <v>0</v>
      </c>
    </row>
    <row r="47" spans="1:12" s="3" customFormat="1" ht="24.75" customHeight="1">
      <c r="A47" s="29" t="s">
        <v>139</v>
      </c>
      <c r="B47" s="7" t="s">
        <v>79</v>
      </c>
      <c r="C47" s="7" t="s">
        <v>10</v>
      </c>
      <c r="D47" s="7" t="s">
        <v>34</v>
      </c>
      <c r="E47" s="8" t="s">
        <v>64</v>
      </c>
      <c r="F47" s="7" t="s">
        <v>11</v>
      </c>
      <c r="G47" s="88" t="s">
        <v>112</v>
      </c>
      <c r="H47" s="89" t="s">
        <v>36</v>
      </c>
      <c r="I47" s="57">
        <f aca="true" t="shared" si="3" ref="I47:K48">SUM(I48)</f>
        <v>1500</v>
      </c>
      <c r="J47" s="57">
        <f t="shared" si="3"/>
        <v>1500</v>
      </c>
      <c r="K47" s="57">
        <f t="shared" si="3"/>
        <v>1500</v>
      </c>
      <c r="L47" s="49"/>
    </row>
    <row r="48" spans="1:11" ht="22.5" customHeight="1">
      <c r="A48" s="18" t="s">
        <v>65</v>
      </c>
      <c r="B48" s="5" t="s">
        <v>79</v>
      </c>
      <c r="C48" s="5" t="s">
        <v>10</v>
      </c>
      <c r="D48" s="5" t="s">
        <v>34</v>
      </c>
      <c r="E48" s="6" t="s">
        <v>66</v>
      </c>
      <c r="F48" s="5" t="s">
        <v>11</v>
      </c>
      <c r="G48" s="88" t="s">
        <v>112</v>
      </c>
      <c r="H48" s="89" t="s">
        <v>36</v>
      </c>
      <c r="I48" s="58">
        <f t="shared" si="3"/>
        <v>1500</v>
      </c>
      <c r="J48" s="58">
        <f t="shared" si="3"/>
        <v>1500</v>
      </c>
      <c r="K48" s="58">
        <f t="shared" si="3"/>
        <v>1500</v>
      </c>
    </row>
    <row r="49" spans="1:13" ht="42.75" customHeight="1">
      <c r="A49" s="15" t="s">
        <v>73</v>
      </c>
      <c r="B49" s="5" t="s">
        <v>79</v>
      </c>
      <c r="C49" s="5" t="s">
        <v>10</v>
      </c>
      <c r="D49" s="5" t="s">
        <v>34</v>
      </c>
      <c r="E49" s="6" t="s">
        <v>67</v>
      </c>
      <c r="F49" s="5" t="s">
        <v>102</v>
      </c>
      <c r="G49" s="88" t="s">
        <v>112</v>
      </c>
      <c r="H49" s="89" t="s">
        <v>36</v>
      </c>
      <c r="I49" s="62">
        <v>1500</v>
      </c>
      <c r="J49" s="63">
        <v>1500</v>
      </c>
      <c r="K49" s="63">
        <v>1500</v>
      </c>
      <c r="M49" s="1" t="s">
        <v>158</v>
      </c>
    </row>
    <row r="50" spans="1:13" ht="60.75" customHeight="1">
      <c r="A50" s="32" t="s">
        <v>74</v>
      </c>
      <c r="B50" s="7" t="s">
        <v>79</v>
      </c>
      <c r="C50" s="7" t="s">
        <v>10</v>
      </c>
      <c r="D50" s="7" t="s">
        <v>34</v>
      </c>
      <c r="E50" s="8" t="s">
        <v>37</v>
      </c>
      <c r="F50" s="7" t="s">
        <v>11</v>
      </c>
      <c r="G50" s="95" t="s">
        <v>112</v>
      </c>
      <c r="H50" s="96" t="s">
        <v>18</v>
      </c>
      <c r="I50" s="57">
        <f aca="true" t="shared" si="4" ref="I50:K51">SUM(I51)</f>
        <v>256</v>
      </c>
      <c r="J50" s="57">
        <f t="shared" si="4"/>
        <v>256</v>
      </c>
      <c r="K50" s="57">
        <f t="shared" si="4"/>
        <v>256</v>
      </c>
      <c r="M50" s="48" t="s">
        <v>155</v>
      </c>
    </row>
    <row r="51" spans="1:13" ht="63.75" customHeight="1">
      <c r="A51" s="28" t="s">
        <v>75</v>
      </c>
      <c r="B51" s="5" t="s">
        <v>79</v>
      </c>
      <c r="C51" s="5" t="s">
        <v>10</v>
      </c>
      <c r="D51" s="5" t="s">
        <v>34</v>
      </c>
      <c r="E51" s="6" t="s">
        <v>38</v>
      </c>
      <c r="F51" s="5" t="s">
        <v>11</v>
      </c>
      <c r="G51" s="88" t="s">
        <v>112</v>
      </c>
      <c r="H51" s="89" t="s">
        <v>36</v>
      </c>
      <c r="I51" s="58">
        <f>SUM(I52)</f>
        <v>256</v>
      </c>
      <c r="J51" s="58">
        <f t="shared" si="4"/>
        <v>256</v>
      </c>
      <c r="K51" s="58">
        <f t="shared" si="4"/>
        <v>256</v>
      </c>
      <c r="M51" s="48" t="s">
        <v>157</v>
      </c>
    </row>
    <row r="52" spans="1:11" ht="54" customHeight="1">
      <c r="A52" s="13" t="s">
        <v>76</v>
      </c>
      <c r="B52" s="5" t="s">
        <v>79</v>
      </c>
      <c r="C52" s="5" t="s">
        <v>10</v>
      </c>
      <c r="D52" s="5" t="s">
        <v>34</v>
      </c>
      <c r="E52" s="6" t="s">
        <v>39</v>
      </c>
      <c r="F52" s="5" t="s">
        <v>102</v>
      </c>
      <c r="G52" s="88" t="s">
        <v>112</v>
      </c>
      <c r="H52" s="89" t="s">
        <v>36</v>
      </c>
      <c r="I52" s="58">
        <v>256</v>
      </c>
      <c r="J52" s="58">
        <v>256</v>
      </c>
      <c r="K52" s="58">
        <v>256</v>
      </c>
    </row>
    <row r="53" spans="1:11" ht="24.75" customHeight="1" hidden="1">
      <c r="A53" s="19" t="s">
        <v>40</v>
      </c>
      <c r="B53" s="9" t="s">
        <v>78</v>
      </c>
      <c r="C53" s="9" t="s">
        <v>10</v>
      </c>
      <c r="D53" s="9" t="s">
        <v>41</v>
      </c>
      <c r="E53" s="10" t="s">
        <v>12</v>
      </c>
      <c r="F53" s="9" t="s">
        <v>11</v>
      </c>
      <c r="G53" s="9" t="s">
        <v>13</v>
      </c>
      <c r="H53" s="9" t="s">
        <v>9</v>
      </c>
      <c r="I53" s="57">
        <f>I56</f>
        <v>0</v>
      </c>
      <c r="J53" s="57">
        <f>J56</f>
        <v>0</v>
      </c>
      <c r="K53" s="57">
        <f>K56</f>
        <v>0</v>
      </c>
    </row>
    <row r="54" spans="1:11" ht="33.75" hidden="1">
      <c r="A54" s="33" t="s">
        <v>85</v>
      </c>
      <c r="B54" s="5" t="s">
        <v>78</v>
      </c>
      <c r="C54" s="5" t="s">
        <v>10</v>
      </c>
      <c r="D54" s="5" t="s">
        <v>41</v>
      </c>
      <c r="E54" s="6" t="s">
        <v>27</v>
      </c>
      <c r="F54" s="5" t="s">
        <v>11</v>
      </c>
      <c r="G54" s="5" t="s">
        <v>13</v>
      </c>
      <c r="H54" s="5" t="s">
        <v>82</v>
      </c>
      <c r="I54" s="58">
        <f aca="true" t="shared" si="5" ref="I54:K55">I55</f>
        <v>0</v>
      </c>
      <c r="J54" s="58">
        <f t="shared" si="5"/>
        <v>0</v>
      </c>
      <c r="K54" s="58">
        <f t="shared" si="5"/>
        <v>0</v>
      </c>
    </row>
    <row r="55" spans="1:11" ht="22.5" hidden="1">
      <c r="A55" s="33" t="s">
        <v>84</v>
      </c>
      <c r="B55" s="5" t="s">
        <v>78</v>
      </c>
      <c r="C55" s="5" t="s">
        <v>10</v>
      </c>
      <c r="D55" s="5" t="s">
        <v>41</v>
      </c>
      <c r="E55" s="6" t="s">
        <v>28</v>
      </c>
      <c r="F55" s="5" t="s">
        <v>25</v>
      </c>
      <c r="G55" s="5" t="s">
        <v>13</v>
      </c>
      <c r="H55" s="5" t="s">
        <v>82</v>
      </c>
      <c r="I55" s="58">
        <f t="shared" si="5"/>
        <v>0</v>
      </c>
      <c r="J55" s="58">
        <f t="shared" si="5"/>
        <v>0</v>
      </c>
      <c r="K55" s="58">
        <f t="shared" si="5"/>
        <v>0</v>
      </c>
    </row>
    <row r="56" spans="1:11" ht="33.75" hidden="1">
      <c r="A56" s="33" t="s">
        <v>83</v>
      </c>
      <c r="B56" s="23" t="s">
        <v>78</v>
      </c>
      <c r="C56" s="23" t="s">
        <v>10</v>
      </c>
      <c r="D56" s="23" t="s">
        <v>41</v>
      </c>
      <c r="E56" s="24" t="s">
        <v>29</v>
      </c>
      <c r="F56" s="23" t="s">
        <v>25</v>
      </c>
      <c r="G56" s="23" t="s">
        <v>13</v>
      </c>
      <c r="H56" s="23" t="s">
        <v>82</v>
      </c>
      <c r="I56" s="60">
        <v>0</v>
      </c>
      <c r="J56" s="60">
        <v>0</v>
      </c>
      <c r="K56" s="60">
        <v>0</v>
      </c>
    </row>
    <row r="57" spans="1:11" ht="28.5" customHeight="1" hidden="1">
      <c r="A57" s="36" t="s">
        <v>94</v>
      </c>
      <c r="B57" s="7" t="s">
        <v>79</v>
      </c>
      <c r="C57" s="7" t="s">
        <v>10</v>
      </c>
      <c r="D57" s="7" t="s">
        <v>92</v>
      </c>
      <c r="E57" s="8" t="s">
        <v>93</v>
      </c>
      <c r="F57" s="7" t="s">
        <v>25</v>
      </c>
      <c r="G57" s="7" t="s">
        <v>13</v>
      </c>
      <c r="H57" s="7" t="s">
        <v>42</v>
      </c>
      <c r="I57" s="57">
        <f>I59</f>
        <v>0</v>
      </c>
      <c r="J57" s="57">
        <f>J59</f>
        <v>0</v>
      </c>
      <c r="K57" s="57">
        <f>K59</f>
        <v>0</v>
      </c>
    </row>
    <row r="58" spans="1:11" ht="15.75" hidden="1">
      <c r="A58" s="33" t="s">
        <v>91</v>
      </c>
      <c r="B58" s="34" t="s">
        <v>79</v>
      </c>
      <c r="C58" s="34" t="s">
        <v>10</v>
      </c>
      <c r="D58" s="34" t="s">
        <v>92</v>
      </c>
      <c r="E58" s="35" t="s">
        <v>93</v>
      </c>
      <c r="F58" s="34" t="s">
        <v>25</v>
      </c>
      <c r="G58" s="34" t="s">
        <v>13</v>
      </c>
      <c r="H58" s="34" t="s">
        <v>42</v>
      </c>
      <c r="I58" s="64">
        <f>I59</f>
        <v>0</v>
      </c>
      <c r="J58" s="64">
        <f>J59</f>
        <v>0</v>
      </c>
      <c r="K58" s="64">
        <f>K59</f>
        <v>0</v>
      </c>
    </row>
    <row r="59" spans="1:11" ht="15.75" hidden="1">
      <c r="A59" s="33" t="s">
        <v>91</v>
      </c>
      <c r="B59" s="5" t="s">
        <v>79</v>
      </c>
      <c r="C59" s="5" t="s">
        <v>10</v>
      </c>
      <c r="D59" s="5" t="s">
        <v>92</v>
      </c>
      <c r="E59" s="6" t="s">
        <v>93</v>
      </c>
      <c r="F59" s="5" t="s">
        <v>25</v>
      </c>
      <c r="G59" s="5" t="s">
        <v>13</v>
      </c>
      <c r="H59" s="5" t="s">
        <v>42</v>
      </c>
      <c r="I59" s="58">
        <v>0</v>
      </c>
      <c r="J59" s="58">
        <v>0</v>
      </c>
      <c r="K59" s="58">
        <v>0</v>
      </c>
    </row>
    <row r="60" spans="1:11" ht="15.75">
      <c r="A60" s="14" t="s">
        <v>44</v>
      </c>
      <c r="B60" s="7" t="s">
        <v>79</v>
      </c>
      <c r="C60" s="7" t="s">
        <v>45</v>
      </c>
      <c r="D60" s="7" t="s">
        <v>11</v>
      </c>
      <c r="E60" s="8" t="s">
        <v>12</v>
      </c>
      <c r="F60" s="7" t="s">
        <v>11</v>
      </c>
      <c r="G60" s="90" t="s">
        <v>110</v>
      </c>
      <c r="H60" s="91"/>
      <c r="I60" s="57">
        <f>I61</f>
        <v>40281.299999999996</v>
      </c>
      <c r="J60" s="57">
        <f>J61</f>
        <v>34050.9</v>
      </c>
      <c r="K60" s="57">
        <f>K61</f>
        <v>21898.9</v>
      </c>
    </row>
    <row r="61" spans="1:11" ht="30.75" customHeight="1">
      <c r="A61" s="13" t="s">
        <v>46</v>
      </c>
      <c r="B61" s="5" t="s">
        <v>79</v>
      </c>
      <c r="C61" s="5" t="s">
        <v>45</v>
      </c>
      <c r="D61" s="5" t="s">
        <v>47</v>
      </c>
      <c r="E61" s="6" t="s">
        <v>12</v>
      </c>
      <c r="F61" s="5" t="s">
        <v>11</v>
      </c>
      <c r="G61" s="90" t="s">
        <v>110</v>
      </c>
      <c r="H61" s="91" t="s">
        <v>9</v>
      </c>
      <c r="I61" s="58">
        <f>I64+I67+I70+I72</f>
        <v>40281.299999999996</v>
      </c>
      <c r="J61" s="58">
        <f>J64+J67+J70+J72</f>
        <v>34050.9</v>
      </c>
      <c r="K61" s="58">
        <f>K64+K67+K70+K72</f>
        <v>21898.9</v>
      </c>
    </row>
    <row r="62" spans="1:11" ht="23.25" hidden="1">
      <c r="A62" s="15" t="s">
        <v>48</v>
      </c>
      <c r="B62" s="5" t="s">
        <v>79</v>
      </c>
      <c r="C62" s="5" t="s">
        <v>45</v>
      </c>
      <c r="D62" s="5" t="s">
        <v>47</v>
      </c>
      <c r="E62" s="6" t="s">
        <v>138</v>
      </c>
      <c r="F62" s="5" t="s">
        <v>11</v>
      </c>
      <c r="G62" s="90" t="s">
        <v>128</v>
      </c>
      <c r="H62" s="91" t="s">
        <v>43</v>
      </c>
      <c r="I62" s="58">
        <f aca="true" t="shared" si="6" ref="I62:K63">SUM(I63)</f>
        <v>4200.5</v>
      </c>
      <c r="J62" s="58">
        <f t="shared" si="6"/>
        <v>2809.2</v>
      </c>
      <c r="K62" s="58">
        <f t="shared" si="6"/>
        <v>2530.3</v>
      </c>
    </row>
    <row r="63" spans="1:15" ht="17.25" customHeight="1">
      <c r="A63" s="13" t="s">
        <v>77</v>
      </c>
      <c r="B63" s="5" t="s">
        <v>79</v>
      </c>
      <c r="C63" s="5" t="s">
        <v>45</v>
      </c>
      <c r="D63" s="5" t="s">
        <v>47</v>
      </c>
      <c r="E63" s="6" t="s">
        <v>137</v>
      </c>
      <c r="F63" s="5" t="s">
        <v>11</v>
      </c>
      <c r="G63" s="88" t="s">
        <v>128</v>
      </c>
      <c r="H63" s="89" t="s">
        <v>43</v>
      </c>
      <c r="I63" s="58">
        <f t="shared" si="6"/>
        <v>4200.5</v>
      </c>
      <c r="J63" s="58">
        <f t="shared" si="6"/>
        <v>2809.2</v>
      </c>
      <c r="K63" s="58">
        <f t="shared" si="6"/>
        <v>2530.3</v>
      </c>
      <c r="M63" s="78">
        <v>864.8</v>
      </c>
      <c r="N63" s="79">
        <v>864.8</v>
      </c>
      <c r="O63" s="79">
        <v>864.8</v>
      </c>
    </row>
    <row r="64" spans="1:15" ht="24.75" customHeight="1">
      <c r="A64" s="17" t="s">
        <v>135</v>
      </c>
      <c r="B64" s="5" t="s">
        <v>79</v>
      </c>
      <c r="C64" s="5" t="s">
        <v>45</v>
      </c>
      <c r="D64" s="5" t="s">
        <v>47</v>
      </c>
      <c r="E64" s="6" t="s">
        <v>136</v>
      </c>
      <c r="F64" s="5" t="s">
        <v>102</v>
      </c>
      <c r="G64" s="88" t="s">
        <v>128</v>
      </c>
      <c r="H64" s="89" t="s">
        <v>43</v>
      </c>
      <c r="I64" s="58">
        <v>4200.5</v>
      </c>
      <c r="J64" s="58">
        <v>2809.2</v>
      </c>
      <c r="K64" s="58">
        <v>2530.3</v>
      </c>
      <c r="M64" s="79">
        <v>30000</v>
      </c>
      <c r="N64" s="79">
        <v>30000</v>
      </c>
      <c r="O64" s="79">
        <v>18316.4</v>
      </c>
    </row>
    <row r="65" spans="1:15" ht="24.75" customHeight="1">
      <c r="A65" s="17" t="s">
        <v>88</v>
      </c>
      <c r="B65" s="5" t="s">
        <v>79</v>
      </c>
      <c r="C65" s="5" t="s">
        <v>45</v>
      </c>
      <c r="D65" s="5" t="s">
        <v>47</v>
      </c>
      <c r="E65" s="6" t="s">
        <v>140</v>
      </c>
      <c r="F65" s="5" t="s">
        <v>11</v>
      </c>
      <c r="G65" s="88" t="s">
        <v>128</v>
      </c>
      <c r="H65" s="89" t="s">
        <v>43</v>
      </c>
      <c r="I65" s="58">
        <f>I67</f>
        <v>35710.7</v>
      </c>
      <c r="J65" s="58">
        <f>J67</f>
        <v>30864.8</v>
      </c>
      <c r="K65" s="58">
        <f>K67</f>
        <v>19181.2</v>
      </c>
      <c r="M65" s="79">
        <v>4845.9</v>
      </c>
      <c r="O65" s="79"/>
    </row>
    <row r="66" spans="1:15" ht="24.75" customHeight="1">
      <c r="A66" s="17" t="s">
        <v>89</v>
      </c>
      <c r="B66" s="5" t="s">
        <v>79</v>
      </c>
      <c r="C66" s="5" t="s">
        <v>45</v>
      </c>
      <c r="D66" s="5" t="s">
        <v>47</v>
      </c>
      <c r="E66" s="6" t="s">
        <v>140</v>
      </c>
      <c r="F66" s="5" t="s">
        <v>11</v>
      </c>
      <c r="G66" s="88" t="s">
        <v>128</v>
      </c>
      <c r="H66" s="89" t="s">
        <v>43</v>
      </c>
      <c r="I66" s="58">
        <f>I67</f>
        <v>35710.7</v>
      </c>
      <c r="J66" s="58">
        <f>J67</f>
        <v>30864.8</v>
      </c>
      <c r="K66" s="58">
        <f>K67</f>
        <v>19181.2</v>
      </c>
      <c r="M66" s="78">
        <f>M63+M64+M65</f>
        <v>35710.7</v>
      </c>
      <c r="N66" s="79">
        <f>N63+N64</f>
        <v>30864.8</v>
      </c>
      <c r="O66" s="79">
        <f>O63+O64</f>
        <v>19181.2</v>
      </c>
    </row>
    <row r="67" spans="1:12" ht="24.75" customHeight="1">
      <c r="A67" s="17" t="s">
        <v>90</v>
      </c>
      <c r="B67" s="5" t="s">
        <v>79</v>
      </c>
      <c r="C67" s="5" t="s">
        <v>45</v>
      </c>
      <c r="D67" s="5" t="s">
        <v>47</v>
      </c>
      <c r="E67" s="6" t="s">
        <v>140</v>
      </c>
      <c r="F67" s="5" t="s">
        <v>102</v>
      </c>
      <c r="G67" s="88" t="s">
        <v>128</v>
      </c>
      <c r="H67" s="89" t="s">
        <v>43</v>
      </c>
      <c r="I67" s="63">
        <f>864.8+'[2]водоснабж'!$C$22+'[2]дороги'!$C$28</f>
        <v>35710.7</v>
      </c>
      <c r="J67" s="63">
        <f>864.8+30000</f>
        <v>30864.8</v>
      </c>
      <c r="K67" s="63">
        <f>864.8+18316.4</f>
        <v>19181.2</v>
      </c>
      <c r="L67" s="48" t="s">
        <v>180</v>
      </c>
    </row>
    <row r="68" spans="1:14" ht="27.75" customHeight="1" hidden="1">
      <c r="A68" s="17" t="s">
        <v>146</v>
      </c>
      <c r="B68" s="5" t="s">
        <v>79</v>
      </c>
      <c r="C68" s="5" t="s">
        <v>45</v>
      </c>
      <c r="D68" s="5" t="s">
        <v>47</v>
      </c>
      <c r="E68" s="6" t="s">
        <v>145</v>
      </c>
      <c r="F68" s="5" t="s">
        <v>102</v>
      </c>
      <c r="G68" s="88" t="s">
        <v>128</v>
      </c>
      <c r="H68" s="89"/>
      <c r="I68" s="58">
        <v>0</v>
      </c>
      <c r="J68" s="58">
        <v>0</v>
      </c>
      <c r="K68" s="58">
        <v>0</v>
      </c>
      <c r="N68" s="67"/>
    </row>
    <row r="69" spans="1:11" ht="24.75" customHeight="1" hidden="1">
      <c r="A69" s="17" t="s">
        <v>143</v>
      </c>
      <c r="B69" s="5" t="s">
        <v>79</v>
      </c>
      <c r="C69" s="5" t="s">
        <v>45</v>
      </c>
      <c r="D69" s="5" t="s">
        <v>47</v>
      </c>
      <c r="E69" s="6" t="s">
        <v>144</v>
      </c>
      <c r="F69" s="5" t="s">
        <v>102</v>
      </c>
      <c r="G69" s="88" t="s">
        <v>128</v>
      </c>
      <c r="H69" s="89" t="s">
        <v>43</v>
      </c>
      <c r="I69" s="58">
        <v>0</v>
      </c>
      <c r="J69" s="58">
        <v>0</v>
      </c>
      <c r="K69" s="58">
        <v>0</v>
      </c>
    </row>
    <row r="70" spans="1:12" ht="38.25" customHeight="1">
      <c r="A70" s="17" t="s">
        <v>134</v>
      </c>
      <c r="B70" s="5" t="s">
        <v>79</v>
      </c>
      <c r="C70" s="5" t="s">
        <v>45</v>
      </c>
      <c r="D70" s="5" t="s">
        <v>47</v>
      </c>
      <c r="E70" s="6" t="s">
        <v>115</v>
      </c>
      <c r="F70" s="5" t="s">
        <v>102</v>
      </c>
      <c r="G70" s="88" t="s">
        <v>128</v>
      </c>
      <c r="H70" s="89" t="s">
        <v>43</v>
      </c>
      <c r="I70" s="65">
        <f>0.7+186.7</f>
        <v>187.39999999999998</v>
      </c>
      <c r="J70" s="65">
        <f>I70</f>
        <v>187.39999999999998</v>
      </c>
      <c r="K70" s="65">
        <f>I70</f>
        <v>187.39999999999998</v>
      </c>
      <c r="L70" s="48" t="s">
        <v>156</v>
      </c>
    </row>
    <row r="71" spans="1:11" ht="33" customHeight="1" hidden="1">
      <c r="A71" s="17" t="s">
        <v>133</v>
      </c>
      <c r="B71" s="5" t="s">
        <v>79</v>
      </c>
      <c r="C71" s="5" t="s">
        <v>45</v>
      </c>
      <c r="D71" s="5" t="s">
        <v>47</v>
      </c>
      <c r="E71" s="6" t="s">
        <v>116</v>
      </c>
      <c r="F71" s="5" t="s">
        <v>102</v>
      </c>
      <c r="G71" s="88" t="s">
        <v>128</v>
      </c>
      <c r="H71" s="89"/>
      <c r="I71" s="63">
        <v>0</v>
      </c>
      <c r="J71" s="63">
        <v>0</v>
      </c>
      <c r="K71" s="63">
        <v>0</v>
      </c>
    </row>
    <row r="72" spans="1:12" s="3" customFormat="1" ht="45" customHeight="1">
      <c r="A72" s="20" t="s">
        <v>62</v>
      </c>
      <c r="B72" s="7" t="s">
        <v>79</v>
      </c>
      <c r="C72" s="7" t="s">
        <v>45</v>
      </c>
      <c r="D72" s="7" t="s">
        <v>47</v>
      </c>
      <c r="E72" s="8" t="s">
        <v>117</v>
      </c>
      <c r="F72" s="7" t="s">
        <v>102</v>
      </c>
      <c r="G72" s="88" t="s">
        <v>128</v>
      </c>
      <c r="H72" s="89" t="s">
        <v>43</v>
      </c>
      <c r="I72" s="66">
        <v>182.7</v>
      </c>
      <c r="J72" s="66">
        <v>189.5</v>
      </c>
      <c r="K72" s="66">
        <v>0</v>
      </c>
      <c r="L72" s="48"/>
    </row>
    <row r="73" spans="1:12" s="3" customFormat="1" ht="15.75" hidden="1">
      <c r="A73" s="19" t="s">
        <v>49</v>
      </c>
      <c r="B73" s="7" t="s">
        <v>9</v>
      </c>
      <c r="C73" s="7" t="s">
        <v>45</v>
      </c>
      <c r="D73" s="7" t="s">
        <v>50</v>
      </c>
      <c r="E73" s="8" t="s">
        <v>12</v>
      </c>
      <c r="F73" s="7" t="s">
        <v>11</v>
      </c>
      <c r="G73" s="7" t="s">
        <v>13</v>
      </c>
      <c r="H73" s="7" t="s">
        <v>42</v>
      </c>
      <c r="I73" s="53">
        <f>I74</f>
        <v>0</v>
      </c>
      <c r="J73" s="53">
        <f>J74</f>
        <v>0</v>
      </c>
      <c r="K73" s="53">
        <f>K74</f>
        <v>0</v>
      </c>
      <c r="L73" s="49"/>
    </row>
    <row r="74" spans="1:12" s="3" customFormat="1" ht="15.75" hidden="1">
      <c r="A74" s="15" t="s">
        <v>51</v>
      </c>
      <c r="B74" s="5" t="s">
        <v>9</v>
      </c>
      <c r="C74" s="5" t="s">
        <v>45</v>
      </c>
      <c r="D74" s="5" t="s">
        <v>50</v>
      </c>
      <c r="E74" s="6" t="s">
        <v>35</v>
      </c>
      <c r="F74" s="5" t="s">
        <v>25</v>
      </c>
      <c r="G74" s="5" t="s">
        <v>13</v>
      </c>
      <c r="H74" s="5" t="s">
        <v>42</v>
      </c>
      <c r="I74" s="54">
        <v>0</v>
      </c>
      <c r="J74" s="54">
        <v>0</v>
      </c>
      <c r="K74" s="54">
        <v>0</v>
      </c>
      <c r="L74" s="49"/>
    </row>
    <row r="75" spans="1:15" ht="15.75">
      <c r="A75" s="2" t="s">
        <v>0</v>
      </c>
      <c r="B75" s="94"/>
      <c r="C75" s="94"/>
      <c r="D75" s="94"/>
      <c r="E75" s="94"/>
      <c r="F75" s="94"/>
      <c r="G75" s="94"/>
      <c r="H75" s="94"/>
      <c r="I75" s="55">
        <f>I9+I60</f>
        <v>76493.29999999999</v>
      </c>
      <c r="J75" s="55">
        <f>J9+J60</f>
        <v>71482.3</v>
      </c>
      <c r="K75" s="55">
        <f>K9+K60</f>
        <v>59938.6</v>
      </c>
      <c r="N75" s="26"/>
      <c r="O75" s="25"/>
    </row>
    <row r="76" spans="1:15" ht="15.75">
      <c r="A76" s="80"/>
      <c r="B76" s="81"/>
      <c r="C76" s="81"/>
      <c r="D76" s="81"/>
      <c r="E76" s="81"/>
      <c r="F76" s="81"/>
      <c r="G76" s="81"/>
      <c r="H76" s="81"/>
      <c r="I76" s="82"/>
      <c r="J76" s="82"/>
      <c r="K76" s="82"/>
      <c r="N76" s="26"/>
      <c r="O76" s="25"/>
    </row>
    <row r="77" spans="1:15" ht="15.75">
      <c r="A77" s="80"/>
      <c r="B77" s="81"/>
      <c r="C77" s="81"/>
      <c r="D77" s="81"/>
      <c r="E77" s="81"/>
      <c r="F77" s="81"/>
      <c r="G77" s="81"/>
      <c r="H77" s="81"/>
      <c r="I77" s="82"/>
      <c r="J77" s="82"/>
      <c r="K77" s="82"/>
      <c r="N77" s="26"/>
      <c r="O77" s="25"/>
    </row>
    <row r="78" spans="1:15" ht="15.75">
      <c r="A78" s="80"/>
      <c r="B78" s="81"/>
      <c r="C78" s="81"/>
      <c r="D78" s="81"/>
      <c r="E78" s="81"/>
      <c r="F78" s="81"/>
      <c r="G78" s="81"/>
      <c r="H78" s="81"/>
      <c r="I78" s="82"/>
      <c r="J78" s="82"/>
      <c r="K78" s="82"/>
      <c r="N78" s="26"/>
      <c r="O78" s="25"/>
    </row>
    <row r="79" spans="1:15" ht="15.75">
      <c r="A79" s="80"/>
      <c r="B79" s="81"/>
      <c r="C79" s="81"/>
      <c r="D79" s="81"/>
      <c r="E79" s="81"/>
      <c r="F79" s="81"/>
      <c r="G79" s="81"/>
      <c r="H79" s="81"/>
      <c r="I79" s="82"/>
      <c r="J79" s="82"/>
      <c r="K79" s="82"/>
      <c r="N79" s="26"/>
      <c r="O79" s="25"/>
    </row>
    <row r="80" spans="1:15" ht="15.75">
      <c r="A80" s="80"/>
      <c r="B80" s="81"/>
      <c r="C80" s="81"/>
      <c r="D80" s="81"/>
      <c r="E80" s="81"/>
      <c r="F80" s="81"/>
      <c r="G80" s="81"/>
      <c r="H80" s="81"/>
      <c r="I80" s="82"/>
      <c r="J80" s="82"/>
      <c r="K80" s="82"/>
      <c r="N80" s="26"/>
      <c r="O80" s="25"/>
    </row>
    <row r="81" spans="1:15" ht="15.75">
      <c r="A81" s="80"/>
      <c r="B81" s="81"/>
      <c r="C81" s="81"/>
      <c r="D81" s="81"/>
      <c r="E81" s="81"/>
      <c r="F81" s="81"/>
      <c r="G81" s="81"/>
      <c r="H81" s="81"/>
      <c r="I81" s="82"/>
      <c r="J81" s="82"/>
      <c r="K81" s="82"/>
      <c r="N81" s="26"/>
      <c r="O81" s="25"/>
    </row>
    <row r="82" spans="1:15" ht="15.75">
      <c r="A82" s="80"/>
      <c r="B82" s="81"/>
      <c r="C82" s="81"/>
      <c r="D82" s="81"/>
      <c r="E82" s="81"/>
      <c r="F82" s="81"/>
      <c r="G82" s="81"/>
      <c r="H82" s="81"/>
      <c r="I82" s="82"/>
      <c r="J82" s="82"/>
      <c r="K82" s="82"/>
      <c r="N82" s="26"/>
      <c r="O82" s="25"/>
    </row>
    <row r="83" spans="1:15" ht="15.75">
      <c r="A83" s="80"/>
      <c r="B83" s="81"/>
      <c r="C83" s="81"/>
      <c r="D83" s="81"/>
      <c r="E83" s="81"/>
      <c r="F83" s="81"/>
      <c r="G83" s="81"/>
      <c r="H83" s="81"/>
      <c r="I83" s="82"/>
      <c r="J83" s="82"/>
      <c r="K83" s="82"/>
      <c r="N83" s="26"/>
      <c r="O83" s="25"/>
    </row>
    <row r="84" spans="1:15" ht="15.75">
      <c r="A84" s="80"/>
      <c r="B84" s="81"/>
      <c r="C84" s="81"/>
      <c r="D84" s="81"/>
      <c r="E84" s="81"/>
      <c r="F84" s="81"/>
      <c r="G84" s="81"/>
      <c r="H84" s="81"/>
      <c r="I84" s="82"/>
      <c r="J84" s="82"/>
      <c r="K84" s="82"/>
      <c r="N84" s="26"/>
      <c r="O84" s="25"/>
    </row>
    <row r="85" spans="1:15" ht="15.75">
      <c r="A85" s="80"/>
      <c r="B85" s="81"/>
      <c r="C85" s="81"/>
      <c r="D85" s="81"/>
      <c r="E85" s="81"/>
      <c r="F85" s="81"/>
      <c r="G85" s="81"/>
      <c r="H85" s="81"/>
      <c r="I85" s="82"/>
      <c r="J85" s="82"/>
      <c r="K85" s="82"/>
      <c r="N85" s="26"/>
      <c r="O85" s="25"/>
    </row>
    <row r="86" spans="1:15" ht="15.75">
      <c r="A86" s="80"/>
      <c r="B86" s="81"/>
      <c r="C86" s="81"/>
      <c r="D86" s="81"/>
      <c r="E86" s="81"/>
      <c r="F86" s="81"/>
      <c r="G86" s="81"/>
      <c r="H86" s="81"/>
      <c r="I86" s="82"/>
      <c r="J86" s="82"/>
      <c r="K86" s="82"/>
      <c r="N86" s="26"/>
      <c r="O86" s="25"/>
    </row>
    <row r="87" spans="1:15" ht="15.75">
      <c r="A87" s="80"/>
      <c r="B87" s="81"/>
      <c r="C87" s="81"/>
      <c r="D87" s="81"/>
      <c r="E87" s="81"/>
      <c r="F87" s="81"/>
      <c r="G87" s="81"/>
      <c r="H87" s="81"/>
      <c r="I87" s="82"/>
      <c r="J87" s="82"/>
      <c r="K87" s="82"/>
      <c r="N87" s="26"/>
      <c r="O87" s="25"/>
    </row>
    <row r="88" spans="1:15" ht="15.75">
      <c r="A88" s="80"/>
      <c r="B88" s="81"/>
      <c r="C88" s="81"/>
      <c r="D88" s="81"/>
      <c r="E88" s="81"/>
      <c r="F88" s="81"/>
      <c r="G88" s="81"/>
      <c r="H88" s="81"/>
      <c r="I88" s="82"/>
      <c r="J88" s="82"/>
      <c r="K88" s="82"/>
      <c r="N88" s="26"/>
      <c r="O88" s="25"/>
    </row>
    <row r="89" spans="1:15" ht="15.75">
      <c r="A89" s="80"/>
      <c r="B89" s="81"/>
      <c r="C89" s="81"/>
      <c r="D89" s="81"/>
      <c r="E89" s="81"/>
      <c r="F89" s="81"/>
      <c r="G89" s="81"/>
      <c r="H89" s="81"/>
      <c r="I89" s="82"/>
      <c r="J89" s="82"/>
      <c r="K89" s="82"/>
      <c r="N89" s="26"/>
      <c r="O89" s="25"/>
    </row>
    <row r="90" spans="1:15" ht="15.75">
      <c r="A90" s="80"/>
      <c r="B90" s="81"/>
      <c r="C90" s="81"/>
      <c r="D90" s="81"/>
      <c r="E90" s="81"/>
      <c r="F90" s="81"/>
      <c r="G90" s="81"/>
      <c r="H90" s="81"/>
      <c r="I90" s="82"/>
      <c r="J90" s="82"/>
      <c r="K90" s="82"/>
      <c r="N90" s="26"/>
      <c r="O90" s="25"/>
    </row>
    <row r="91" spans="1:15" ht="15.75">
      <c r="A91" s="80"/>
      <c r="B91" s="81"/>
      <c r="C91" s="81"/>
      <c r="D91" s="81"/>
      <c r="E91" s="81"/>
      <c r="F91" s="81"/>
      <c r="G91" s="81"/>
      <c r="H91" s="81"/>
      <c r="I91" s="82"/>
      <c r="J91" s="82"/>
      <c r="K91" s="82"/>
      <c r="N91" s="26"/>
      <c r="O91" s="25"/>
    </row>
    <row r="92" spans="1:15" ht="15.75">
      <c r="A92" s="80"/>
      <c r="B92" s="81"/>
      <c r="C92" s="81"/>
      <c r="D92" s="81"/>
      <c r="E92" s="81"/>
      <c r="F92" s="81"/>
      <c r="G92" s="81"/>
      <c r="H92" s="81"/>
      <c r="I92" s="82"/>
      <c r="J92" s="82"/>
      <c r="K92" s="82"/>
      <c r="N92" s="26"/>
      <c r="O92" s="25"/>
    </row>
    <row r="93" spans="1:15" ht="15.75">
      <c r="A93" s="80"/>
      <c r="B93" s="81"/>
      <c r="C93" s="81"/>
      <c r="D93" s="81"/>
      <c r="E93" s="81"/>
      <c r="F93" s="81"/>
      <c r="G93" s="81"/>
      <c r="H93" s="81"/>
      <c r="I93" s="82"/>
      <c r="J93" s="82"/>
      <c r="K93" s="82"/>
      <c r="N93" s="26"/>
      <c r="O93" s="25"/>
    </row>
    <row r="94" spans="1:15" ht="15.75">
      <c r="A94" s="80"/>
      <c r="B94" s="81"/>
      <c r="C94" s="81"/>
      <c r="D94" s="81"/>
      <c r="E94" s="81"/>
      <c r="F94" s="81"/>
      <c r="G94" s="81"/>
      <c r="H94" s="81"/>
      <c r="I94" s="82"/>
      <c r="J94" s="82"/>
      <c r="K94" s="82"/>
      <c r="N94" s="26"/>
      <c r="O94" s="25"/>
    </row>
    <row r="95" spans="1:15" ht="15.75">
      <c r="A95" s="80"/>
      <c r="B95" s="81"/>
      <c r="C95" s="81"/>
      <c r="D95" s="81"/>
      <c r="E95" s="81"/>
      <c r="F95" s="81"/>
      <c r="G95" s="81"/>
      <c r="H95" s="81"/>
      <c r="I95" s="82"/>
      <c r="J95" s="82"/>
      <c r="K95" s="82"/>
      <c r="N95" s="26"/>
      <c r="O95" s="25"/>
    </row>
    <row r="96" spans="1:15" ht="15.75">
      <c r="A96" s="80"/>
      <c r="B96" s="81"/>
      <c r="C96" s="81"/>
      <c r="D96" s="81"/>
      <c r="E96" s="81"/>
      <c r="F96" s="81"/>
      <c r="G96" s="81"/>
      <c r="H96" s="81"/>
      <c r="I96" s="82"/>
      <c r="J96" s="82"/>
      <c r="K96" s="82"/>
      <c r="N96" s="26"/>
      <c r="O96" s="25"/>
    </row>
    <row r="97" spans="1:15" ht="15.75">
      <c r="A97" s="80"/>
      <c r="B97" s="81"/>
      <c r="C97" s="81"/>
      <c r="D97" s="81"/>
      <c r="E97" s="81"/>
      <c r="F97" s="81"/>
      <c r="G97" s="81"/>
      <c r="H97" s="81"/>
      <c r="I97" s="82"/>
      <c r="J97" s="82"/>
      <c r="K97" s="82"/>
      <c r="N97" s="26"/>
      <c r="O97" s="25"/>
    </row>
    <row r="98" spans="1:15" ht="15.75">
      <c r="A98" s="80"/>
      <c r="B98" s="81"/>
      <c r="C98" s="81"/>
      <c r="D98" s="81"/>
      <c r="E98" s="81"/>
      <c r="F98" s="81"/>
      <c r="G98" s="81"/>
      <c r="H98" s="81"/>
      <c r="I98" s="82"/>
      <c r="J98" s="82"/>
      <c r="K98" s="82"/>
      <c r="N98" s="26"/>
      <c r="O98" s="25"/>
    </row>
    <row r="99" spans="1:15" ht="15.75">
      <c r="A99" s="80"/>
      <c r="B99" s="81"/>
      <c r="C99" s="81"/>
      <c r="D99" s="81"/>
      <c r="E99" s="81"/>
      <c r="F99" s="81"/>
      <c r="G99" s="81"/>
      <c r="H99" s="81"/>
      <c r="I99" s="82"/>
      <c r="J99" s="82"/>
      <c r="K99" s="82"/>
      <c r="N99" s="26"/>
      <c r="O99" s="25"/>
    </row>
    <row r="100" ht="15.75">
      <c r="B100" s="4"/>
    </row>
    <row r="101" spans="2:11" ht="15.75">
      <c r="B101" s="4"/>
      <c r="I101" s="43"/>
      <c r="J101" s="43"/>
      <c r="K101" s="43"/>
    </row>
    <row r="102" spans="1:11" ht="21.75" customHeight="1">
      <c r="A102" s="119" t="s">
        <v>166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</row>
    <row r="103" spans="1:256" ht="18.75" customHeight="1">
      <c r="A103" s="71" t="s">
        <v>168</v>
      </c>
      <c r="B103" s="71"/>
      <c r="C103" s="71"/>
      <c r="D103" s="71"/>
      <c r="E103" s="71"/>
      <c r="F103" s="71"/>
      <c r="G103" s="71"/>
      <c r="H103" s="71"/>
      <c r="I103" s="72">
        <f>I75</f>
        <v>76493.29999999999</v>
      </c>
      <c r="J103" s="71"/>
      <c r="K103" s="71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  <c r="IQ103" s="120"/>
      <c r="IR103" s="120"/>
      <c r="IS103" s="120"/>
      <c r="IT103" s="120"/>
      <c r="IU103" s="120"/>
      <c r="IV103" s="120"/>
    </row>
    <row r="104" spans="1:256" ht="18.75" customHeight="1">
      <c r="A104" s="71" t="s">
        <v>169</v>
      </c>
      <c r="B104" s="71"/>
      <c r="C104" s="71"/>
      <c r="D104" s="71"/>
      <c r="E104" s="71"/>
      <c r="F104" s="71"/>
      <c r="G104" s="71"/>
      <c r="H104" s="71"/>
      <c r="I104" s="72">
        <f>I9</f>
        <v>36212</v>
      </c>
      <c r="J104" s="71"/>
      <c r="K104" s="71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  <c r="IM104" s="120"/>
      <c r="IN104" s="120"/>
      <c r="IO104" s="120"/>
      <c r="IP104" s="120"/>
      <c r="IQ104" s="120"/>
      <c r="IR104" s="120"/>
      <c r="IS104" s="120"/>
      <c r="IT104" s="120"/>
      <c r="IU104" s="120"/>
      <c r="IV104" s="120"/>
    </row>
    <row r="105" spans="1:256" ht="18.75" customHeight="1">
      <c r="A105" s="71" t="s">
        <v>170</v>
      </c>
      <c r="B105" s="71"/>
      <c r="C105" s="71"/>
      <c r="D105" s="71"/>
      <c r="E105" s="71"/>
      <c r="F105" s="71"/>
      <c r="G105" s="71"/>
      <c r="H105" s="71"/>
      <c r="I105" s="72">
        <f>I60</f>
        <v>40281.299999999996</v>
      </c>
      <c r="J105" s="71"/>
      <c r="K105" s="71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  <c r="IL105" s="120"/>
      <c r="IM105" s="120"/>
      <c r="IN105" s="120"/>
      <c r="IO105" s="120"/>
      <c r="IP105" s="120"/>
      <c r="IQ105" s="120"/>
      <c r="IR105" s="120"/>
      <c r="IS105" s="120"/>
      <c r="IT105" s="120"/>
      <c r="IU105" s="120"/>
      <c r="IV105" s="120"/>
    </row>
    <row r="106" spans="1:256" ht="18.75" customHeight="1">
      <c r="A106" s="71" t="s">
        <v>171</v>
      </c>
      <c r="B106" s="71"/>
      <c r="C106" s="71"/>
      <c r="D106" s="71"/>
      <c r="E106" s="71"/>
      <c r="F106" s="71"/>
      <c r="G106" s="71"/>
      <c r="H106" s="73"/>
      <c r="I106" s="72">
        <f>'[1]пр 4'!$H$10</f>
        <v>79920.548834</v>
      </c>
      <c r="J106" s="71"/>
      <c r="K106" s="71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  <c r="IM106" s="120"/>
      <c r="IN106" s="120"/>
      <c r="IO106" s="120"/>
      <c r="IP106" s="120"/>
      <c r="IQ106" s="120"/>
      <c r="IR106" s="120"/>
      <c r="IS106" s="120"/>
      <c r="IT106" s="120"/>
      <c r="IU106" s="120"/>
      <c r="IV106" s="120"/>
    </row>
    <row r="107" spans="1:256" ht="23.25" customHeight="1">
      <c r="A107" s="68" t="s">
        <v>167</v>
      </c>
      <c r="B107" s="68"/>
      <c r="C107" s="68"/>
      <c r="D107" s="68"/>
      <c r="E107" s="68"/>
      <c r="F107" s="68"/>
      <c r="G107" s="68"/>
      <c r="H107" s="68"/>
      <c r="I107" s="74">
        <f>I106-I103</f>
        <v>3427.2488340000127</v>
      </c>
      <c r="J107" s="68"/>
      <c r="K107" s="68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  <c r="IM107" s="120"/>
      <c r="IN107" s="120"/>
      <c r="IO107" s="120"/>
      <c r="IP107" s="120"/>
      <c r="IQ107" s="120"/>
      <c r="IR107" s="120"/>
      <c r="IS107" s="120"/>
      <c r="IT107" s="120"/>
      <c r="IU107" s="120"/>
      <c r="IV107" s="120"/>
    </row>
    <row r="108" spans="1:11" ht="15.75">
      <c r="A108" s="69" t="s">
        <v>173</v>
      </c>
      <c r="B108" s="70"/>
      <c r="C108" s="69"/>
      <c r="D108" s="69"/>
      <c r="E108" s="69"/>
      <c r="F108" s="69"/>
      <c r="G108" s="69"/>
      <c r="H108" s="69"/>
      <c r="I108" s="75">
        <f>I107/I104*100</f>
        <v>9.464400845023784</v>
      </c>
      <c r="J108" s="69" t="s">
        <v>172</v>
      </c>
      <c r="K108" s="69"/>
    </row>
    <row r="109" ht="15.75">
      <c r="B109" s="4"/>
    </row>
    <row r="110" spans="1:11" ht="18.75">
      <c r="A110" s="119" t="s">
        <v>174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</row>
    <row r="111" spans="1:11" ht="18.75">
      <c r="A111" s="71" t="s">
        <v>168</v>
      </c>
      <c r="B111" s="71"/>
      <c r="C111" s="71"/>
      <c r="D111" s="71"/>
      <c r="E111" s="71"/>
      <c r="F111" s="71"/>
      <c r="G111" s="71"/>
      <c r="H111" s="71"/>
      <c r="I111" s="72">
        <f>J75</f>
        <v>71482.3</v>
      </c>
      <c r="J111" s="71"/>
      <c r="K111" s="71"/>
    </row>
    <row r="112" spans="1:11" ht="18.75">
      <c r="A112" s="71" t="s">
        <v>169</v>
      </c>
      <c r="B112" s="71"/>
      <c r="C112" s="71"/>
      <c r="D112" s="71"/>
      <c r="E112" s="71"/>
      <c r="F112" s="71"/>
      <c r="G112" s="71"/>
      <c r="H112" s="71"/>
      <c r="I112" s="72">
        <f>J9</f>
        <v>37431.4</v>
      </c>
      <c r="J112" s="71"/>
      <c r="K112" s="71"/>
    </row>
    <row r="113" spans="1:11" ht="18.75">
      <c r="A113" s="71" t="s">
        <v>170</v>
      </c>
      <c r="B113" s="71"/>
      <c r="C113" s="71"/>
      <c r="D113" s="71"/>
      <c r="E113" s="71"/>
      <c r="F113" s="71"/>
      <c r="G113" s="71"/>
      <c r="H113" s="71"/>
      <c r="I113" s="72">
        <f>J60</f>
        <v>34050.9</v>
      </c>
      <c r="J113" s="71"/>
      <c r="K113" s="71"/>
    </row>
    <row r="114" spans="1:11" ht="18.75">
      <c r="A114" s="71" t="s">
        <v>176</v>
      </c>
      <c r="B114" s="71"/>
      <c r="C114" s="71"/>
      <c r="D114" s="71"/>
      <c r="E114" s="71"/>
      <c r="F114" s="71"/>
      <c r="G114" s="71"/>
      <c r="H114" s="73"/>
      <c r="I114" s="72">
        <f>'[1]пр 4'!$I$10</f>
        <v>73327.78961400001</v>
      </c>
      <c r="J114" s="71"/>
      <c r="K114" s="71"/>
    </row>
    <row r="115" spans="1:11" ht="18.75">
      <c r="A115" s="71" t="s">
        <v>175</v>
      </c>
      <c r="B115" s="71"/>
      <c r="C115" s="71"/>
      <c r="D115" s="71"/>
      <c r="E115" s="71"/>
      <c r="F115" s="71"/>
      <c r="G115" s="71"/>
      <c r="H115" s="73">
        <v>2.5</v>
      </c>
      <c r="I115" s="72">
        <f>I114*2.5%</f>
        <v>1833.1947403500003</v>
      </c>
      <c r="J115" s="71"/>
      <c r="K115" s="71"/>
    </row>
    <row r="116" spans="1:11" ht="18.75">
      <c r="A116" s="71" t="s">
        <v>177</v>
      </c>
      <c r="B116" s="71"/>
      <c r="C116" s="71"/>
      <c r="D116" s="71"/>
      <c r="E116" s="71"/>
      <c r="F116" s="71"/>
      <c r="G116" s="71"/>
      <c r="H116" s="73"/>
      <c r="I116" s="72">
        <f>I114+I115</f>
        <v>75160.98435435</v>
      </c>
      <c r="J116" s="71"/>
      <c r="K116" s="71"/>
    </row>
    <row r="117" spans="1:11" ht="18.75">
      <c r="A117" s="68" t="s">
        <v>167</v>
      </c>
      <c r="B117" s="68"/>
      <c r="C117" s="68"/>
      <c r="D117" s="68"/>
      <c r="E117" s="68"/>
      <c r="F117" s="68"/>
      <c r="G117" s="68"/>
      <c r="H117" s="68"/>
      <c r="I117" s="74">
        <f>I116-I111</f>
        <v>3678.68435435</v>
      </c>
      <c r="J117" s="68"/>
      <c r="K117" s="68"/>
    </row>
    <row r="118" spans="1:11" ht="15.75">
      <c r="A118" s="69" t="s">
        <v>173</v>
      </c>
      <c r="B118" s="70"/>
      <c r="C118" s="69"/>
      <c r="D118" s="69"/>
      <c r="E118" s="69"/>
      <c r="F118" s="69"/>
      <c r="G118" s="69"/>
      <c r="H118" s="69"/>
      <c r="I118" s="75">
        <f>I117/I112*100</f>
        <v>9.827803273054172</v>
      </c>
      <c r="J118" s="69" t="s">
        <v>172</v>
      </c>
      <c r="K118" s="69"/>
    </row>
    <row r="119" ht="15.75">
      <c r="B119" s="4"/>
    </row>
    <row r="120" spans="1:11" ht="18.75">
      <c r="A120" s="119" t="s">
        <v>178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1:11" ht="18.75">
      <c r="A121" s="71" t="s">
        <v>168</v>
      </c>
      <c r="B121" s="71"/>
      <c r="C121" s="71"/>
      <c r="D121" s="71"/>
      <c r="E121" s="71"/>
      <c r="F121" s="71"/>
      <c r="G121" s="71"/>
      <c r="H121" s="71"/>
      <c r="I121" s="72">
        <f>K75</f>
        <v>59938.6</v>
      </c>
      <c r="J121" s="71"/>
      <c r="K121" s="71"/>
    </row>
    <row r="122" spans="1:11" ht="18.75">
      <c r="A122" s="71" t="s">
        <v>169</v>
      </c>
      <c r="B122" s="71"/>
      <c r="C122" s="71"/>
      <c r="D122" s="71"/>
      <c r="E122" s="71"/>
      <c r="F122" s="71"/>
      <c r="G122" s="71"/>
      <c r="H122" s="71"/>
      <c r="I122" s="72">
        <f>K9</f>
        <v>38039.7</v>
      </c>
      <c r="J122" s="71"/>
      <c r="K122" s="71"/>
    </row>
    <row r="123" spans="1:11" ht="18.75">
      <c r="A123" s="71" t="s">
        <v>170</v>
      </c>
      <c r="B123" s="71"/>
      <c r="C123" s="71"/>
      <c r="D123" s="71"/>
      <c r="E123" s="71"/>
      <c r="F123" s="71"/>
      <c r="G123" s="71"/>
      <c r="H123" s="71"/>
      <c r="I123" s="72">
        <f>K60</f>
        <v>21898.9</v>
      </c>
      <c r="J123" s="71"/>
      <c r="K123" s="71"/>
    </row>
    <row r="124" spans="1:11" ht="18.75">
      <c r="A124" s="71" t="s">
        <v>176</v>
      </c>
      <c r="B124" s="71"/>
      <c r="C124" s="71"/>
      <c r="D124" s="71"/>
      <c r="E124" s="71"/>
      <c r="F124" s="71"/>
      <c r="G124" s="71"/>
      <c r="H124" s="73"/>
      <c r="I124" s="72">
        <f>'[1]пр 4'!$J$10</f>
        <v>60617.967614</v>
      </c>
      <c r="J124" s="71"/>
      <c r="K124" s="71"/>
    </row>
    <row r="125" spans="1:11" ht="18.75">
      <c r="A125" s="71" t="s">
        <v>175</v>
      </c>
      <c r="B125" s="71"/>
      <c r="C125" s="71"/>
      <c r="D125" s="71"/>
      <c r="E125" s="71"/>
      <c r="F125" s="71"/>
      <c r="G125" s="71"/>
      <c r="H125" s="73">
        <v>5</v>
      </c>
      <c r="I125" s="72">
        <f>I124*5%</f>
        <v>3030.8983807000004</v>
      </c>
      <c r="J125" s="71"/>
      <c r="K125" s="71"/>
    </row>
    <row r="126" spans="1:11" ht="18.75">
      <c r="A126" s="71" t="s">
        <v>177</v>
      </c>
      <c r="B126" s="71"/>
      <c r="C126" s="71"/>
      <c r="D126" s="71"/>
      <c r="E126" s="71"/>
      <c r="F126" s="71"/>
      <c r="G126" s="71"/>
      <c r="H126" s="73"/>
      <c r="I126" s="72">
        <f>I124+I125</f>
        <v>63648.8659947</v>
      </c>
      <c r="J126" s="71"/>
      <c r="K126" s="71"/>
    </row>
    <row r="127" spans="1:11" ht="18.75">
      <c r="A127" s="68" t="s">
        <v>167</v>
      </c>
      <c r="B127" s="68"/>
      <c r="C127" s="68"/>
      <c r="D127" s="68"/>
      <c r="E127" s="68"/>
      <c r="F127" s="68"/>
      <c r="G127" s="68"/>
      <c r="H127" s="68"/>
      <c r="I127" s="74">
        <f>I126-I121</f>
        <v>3710.2659946999993</v>
      </c>
      <c r="J127" s="68"/>
      <c r="K127" s="68"/>
    </row>
    <row r="128" spans="1:11" ht="15.75">
      <c r="A128" s="69" t="s">
        <v>173</v>
      </c>
      <c r="B128" s="70"/>
      <c r="C128" s="69"/>
      <c r="D128" s="69"/>
      <c r="E128" s="69"/>
      <c r="F128" s="69"/>
      <c r="G128" s="69"/>
      <c r="H128" s="69"/>
      <c r="I128" s="75">
        <f>I127/I122*100</f>
        <v>9.75366786462564</v>
      </c>
      <c r="J128" s="69" t="s">
        <v>172</v>
      </c>
      <c r="K128" s="69"/>
    </row>
    <row r="129" ht="15.75">
      <c r="B129" s="4"/>
    </row>
    <row r="130" ht="15.75">
      <c r="B130" s="4"/>
    </row>
    <row r="131" ht="15.75">
      <c r="B131" s="4"/>
    </row>
    <row r="132" ht="15.75">
      <c r="B132" s="4"/>
    </row>
    <row r="133" ht="15.75">
      <c r="B133" s="4"/>
    </row>
    <row r="134" ht="15.75">
      <c r="B134" s="4"/>
    </row>
    <row r="135" ht="15.75">
      <c r="B135" s="4"/>
    </row>
    <row r="136" ht="15.75">
      <c r="B136" s="4"/>
    </row>
    <row r="137" ht="15.75">
      <c r="B137" s="4"/>
    </row>
    <row r="138" ht="15.75">
      <c r="B138" s="4"/>
    </row>
    <row r="139" ht="15.75">
      <c r="B139" s="4"/>
    </row>
    <row r="140" ht="15.75">
      <c r="B140" s="4"/>
    </row>
    <row r="141" ht="15.75">
      <c r="B141" s="4"/>
    </row>
    <row r="142" ht="15.75">
      <c r="B142" s="4"/>
    </row>
    <row r="143" ht="15.75">
      <c r="B143" s="4"/>
    </row>
    <row r="144" ht="15.75">
      <c r="B144" s="4"/>
    </row>
    <row r="145" ht="15.75">
      <c r="B145" s="4"/>
    </row>
    <row r="146" ht="15.75">
      <c r="B146" s="4"/>
    </row>
    <row r="147" ht="15.75">
      <c r="B147" s="4"/>
    </row>
    <row r="148" ht="15.75">
      <c r="B148" s="4"/>
    </row>
    <row r="149" ht="15.75">
      <c r="B149" s="4"/>
    </row>
    <row r="150" ht="15.75">
      <c r="B150" s="4"/>
    </row>
  </sheetData>
  <sheetProtection/>
  <mergeCells count="185">
    <mergeCell ref="A110:K110"/>
    <mergeCell ref="A120:K120"/>
    <mergeCell ref="IT107:IV107"/>
    <mergeCell ref="GQ107:HA107"/>
    <mergeCell ref="HB107:HL107"/>
    <mergeCell ref="HM107:HW107"/>
    <mergeCell ref="HX107:IH107"/>
    <mergeCell ref="II107:IS107"/>
    <mergeCell ref="EN107:EX107"/>
    <mergeCell ref="EY107:FI107"/>
    <mergeCell ref="FJ107:FT107"/>
    <mergeCell ref="FU107:GE107"/>
    <mergeCell ref="GF107:GP107"/>
    <mergeCell ref="CK107:CU107"/>
    <mergeCell ref="CV107:DF107"/>
    <mergeCell ref="DG107:DQ107"/>
    <mergeCell ref="DR107:EB107"/>
    <mergeCell ref="EC107:EM107"/>
    <mergeCell ref="AH107:AR107"/>
    <mergeCell ref="AS107:BC107"/>
    <mergeCell ref="BD107:BN107"/>
    <mergeCell ref="BO107:BY107"/>
    <mergeCell ref="BZ107:CJ107"/>
    <mergeCell ref="HB106:HL106"/>
    <mergeCell ref="CK106:CU106"/>
    <mergeCell ref="CV106:DF106"/>
    <mergeCell ref="DG106:DQ106"/>
    <mergeCell ref="DR106:EB106"/>
    <mergeCell ref="BZ106:CJ106"/>
    <mergeCell ref="HM106:HW106"/>
    <mergeCell ref="HX106:IH106"/>
    <mergeCell ref="II106:IS106"/>
    <mergeCell ref="IT106:IV106"/>
    <mergeCell ref="EY106:FI106"/>
    <mergeCell ref="FJ106:FT106"/>
    <mergeCell ref="FU106:GE106"/>
    <mergeCell ref="GF106:GP106"/>
    <mergeCell ref="GQ106:HA106"/>
    <mergeCell ref="HM105:HW105"/>
    <mergeCell ref="II105:IS105"/>
    <mergeCell ref="IT105:IV105"/>
    <mergeCell ref="L106:V106"/>
    <mergeCell ref="W106:AG106"/>
    <mergeCell ref="AH106:AR106"/>
    <mergeCell ref="AS106:BC106"/>
    <mergeCell ref="BD106:BN106"/>
    <mergeCell ref="BO106:BY106"/>
    <mergeCell ref="FU105:GE105"/>
    <mergeCell ref="EC106:EM106"/>
    <mergeCell ref="EN106:EX106"/>
    <mergeCell ref="GF105:GP105"/>
    <mergeCell ref="GQ105:HA105"/>
    <mergeCell ref="HB105:HL105"/>
    <mergeCell ref="L105:V105"/>
    <mergeCell ref="W105:AG105"/>
    <mergeCell ref="AH105:AR105"/>
    <mergeCell ref="AS105:BC105"/>
    <mergeCell ref="BD105:BN105"/>
    <mergeCell ref="HX105:IH105"/>
    <mergeCell ref="EC105:EM105"/>
    <mergeCell ref="EN105:EX105"/>
    <mergeCell ref="EY105:FI105"/>
    <mergeCell ref="FJ105:FT105"/>
    <mergeCell ref="BO105:BY105"/>
    <mergeCell ref="BZ105:CJ105"/>
    <mergeCell ref="CK105:CU105"/>
    <mergeCell ref="CV105:DF105"/>
    <mergeCell ref="DG105:DQ105"/>
    <mergeCell ref="DR105:EB105"/>
    <mergeCell ref="GQ104:HA104"/>
    <mergeCell ref="HB104:HL104"/>
    <mergeCell ref="IT103:IV103"/>
    <mergeCell ref="HX103:IH103"/>
    <mergeCell ref="II103:IS103"/>
    <mergeCell ref="GF103:GP103"/>
    <mergeCell ref="HM104:HW104"/>
    <mergeCell ref="HX104:IH104"/>
    <mergeCell ref="II104:IS104"/>
    <mergeCell ref="IT104:IV104"/>
    <mergeCell ref="AH104:AR104"/>
    <mergeCell ref="AS104:BC104"/>
    <mergeCell ref="BD104:BN104"/>
    <mergeCell ref="FJ104:FT104"/>
    <mergeCell ref="FU104:GE104"/>
    <mergeCell ref="GF104:GP104"/>
    <mergeCell ref="BO104:BY104"/>
    <mergeCell ref="BZ104:CJ104"/>
    <mergeCell ref="CK104:CU104"/>
    <mergeCell ref="CV104:DF104"/>
    <mergeCell ref="DG104:DQ104"/>
    <mergeCell ref="DR104:EB104"/>
    <mergeCell ref="EC104:EM104"/>
    <mergeCell ref="EN104:EX104"/>
    <mergeCell ref="EY104:FI104"/>
    <mergeCell ref="GQ103:HA103"/>
    <mergeCell ref="HB103:HL103"/>
    <mergeCell ref="HM103:HW103"/>
    <mergeCell ref="EN103:EX103"/>
    <mergeCell ref="EY103:FI103"/>
    <mergeCell ref="FJ103:FT103"/>
    <mergeCell ref="FU103:GE103"/>
    <mergeCell ref="CK103:CU103"/>
    <mergeCell ref="CV103:DF103"/>
    <mergeCell ref="DG103:DQ103"/>
    <mergeCell ref="DR103:EB103"/>
    <mergeCell ref="EC103:EM103"/>
    <mergeCell ref="AH103:AR103"/>
    <mergeCell ref="AS103:BC103"/>
    <mergeCell ref="BD103:BN103"/>
    <mergeCell ref="BO103:BY103"/>
    <mergeCell ref="BZ103:CJ103"/>
    <mergeCell ref="A4:K4"/>
    <mergeCell ref="A102:K102"/>
    <mergeCell ref="L103:V103"/>
    <mergeCell ref="W103:AG103"/>
    <mergeCell ref="L107:V107"/>
    <mergeCell ref="W107:AG107"/>
    <mergeCell ref="L104:V104"/>
    <mergeCell ref="W104:AG104"/>
    <mergeCell ref="G60:H60"/>
    <mergeCell ref="G69:H69"/>
    <mergeCell ref="J1:K1"/>
    <mergeCell ref="A3:J3"/>
    <mergeCell ref="I6:I7"/>
    <mergeCell ref="J6:J7"/>
    <mergeCell ref="K6:K7"/>
    <mergeCell ref="G7:H8"/>
    <mergeCell ref="A6:A8"/>
    <mergeCell ref="A2:C2"/>
    <mergeCell ref="D2:K2"/>
    <mergeCell ref="B6:H6"/>
    <mergeCell ref="G61:H61"/>
    <mergeCell ref="G62:H62"/>
    <mergeCell ref="G63:H63"/>
    <mergeCell ref="G48:H48"/>
    <mergeCell ref="G49:H49"/>
    <mergeCell ref="G50:H50"/>
    <mergeCell ref="G51:H51"/>
    <mergeCell ref="G52:H52"/>
    <mergeCell ref="G72:H72"/>
    <mergeCell ref="G64:H64"/>
    <mergeCell ref="G65:H65"/>
    <mergeCell ref="G66:H66"/>
    <mergeCell ref="G67:H67"/>
    <mergeCell ref="G70:H70"/>
    <mergeCell ref="G71:H71"/>
    <mergeCell ref="G68:H68"/>
    <mergeCell ref="G33:H33"/>
    <mergeCell ref="G38:H38"/>
    <mergeCell ref="G39:H39"/>
    <mergeCell ref="G42:H42"/>
    <mergeCell ref="G43:H43"/>
    <mergeCell ref="G47:H47"/>
    <mergeCell ref="G44:H44"/>
    <mergeCell ref="G45:H45"/>
    <mergeCell ref="G25:H25"/>
    <mergeCell ref="G46:H46"/>
    <mergeCell ref="G26:H26"/>
    <mergeCell ref="G27:H27"/>
    <mergeCell ref="G30:H30"/>
    <mergeCell ref="G31:H31"/>
    <mergeCell ref="G32:H32"/>
    <mergeCell ref="G29:H29"/>
    <mergeCell ref="G40:H40"/>
    <mergeCell ref="G41:H41"/>
    <mergeCell ref="G17:H17"/>
    <mergeCell ref="B75:H75"/>
    <mergeCell ref="G15:H15"/>
    <mergeCell ref="G16:H16"/>
    <mergeCell ref="G19:H19"/>
    <mergeCell ref="G20:H20"/>
    <mergeCell ref="G21:H21"/>
    <mergeCell ref="G22:H22"/>
    <mergeCell ref="G23:H23"/>
    <mergeCell ref="G24:H24"/>
    <mergeCell ref="B7:B8"/>
    <mergeCell ref="C7:F7"/>
    <mergeCell ref="G28:H28"/>
    <mergeCell ref="G13:H13"/>
    <mergeCell ref="G14:H14"/>
    <mergeCell ref="G18:H18"/>
    <mergeCell ref="G9:H9"/>
    <mergeCell ref="G10:H10"/>
    <mergeCell ref="G12:H12"/>
    <mergeCell ref="G11:H11"/>
  </mergeCells>
  <printOptions/>
  <pageMargins left="0.8267716535433072" right="0.2362204724409449" top="0.15748031496062992" bottom="0.15748031496062992" header="0.15748031496062992" footer="0.1574803149606299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Бухгалтер</cp:lastModifiedBy>
  <cp:lastPrinted>2023-11-14T02:33:27Z</cp:lastPrinted>
  <dcterms:created xsi:type="dcterms:W3CDTF">2005-11-22T05:33:33Z</dcterms:created>
  <dcterms:modified xsi:type="dcterms:W3CDTF">2023-11-15T01:39:48Z</dcterms:modified>
  <cp:category/>
  <cp:version/>
  <cp:contentType/>
  <cp:contentStatus/>
</cp:coreProperties>
</file>