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50" windowHeight="11235" tabRatio="598" activeTab="0"/>
  </bookViews>
  <sheets>
    <sheet name="Листв" sheetId="1" r:id="rId1"/>
  </sheets>
  <definedNames>
    <definedName name="_xlnm.Print_Titles" localSheetId="0">'Листв'!$6:$6</definedName>
  </definedNames>
  <calcPr fullCalcOnLoad="1"/>
</workbook>
</file>

<file path=xl/sharedStrings.xml><?xml version="1.0" encoding="utf-8"?>
<sst xmlns="http://schemas.openxmlformats.org/spreadsheetml/2006/main" count="572" uniqueCount="169">
  <si>
    <t>Итого доходов</t>
  </si>
  <si>
    <t>КОДЫ                                                      классификации доходов бюджетов</t>
  </si>
  <si>
    <t>Администратор</t>
  </si>
  <si>
    <t>Вид доходов</t>
  </si>
  <si>
    <t>Группа</t>
  </si>
  <si>
    <t>Подгруппа</t>
  </si>
  <si>
    <t>Статья и подстатья</t>
  </si>
  <si>
    <t>Элемент</t>
  </si>
  <si>
    <t>НАЛОГОВЫЕ И НЕНАЛОГОВЫЕ ДОХОДЫ</t>
  </si>
  <si>
    <t>000</t>
  </si>
  <si>
    <t>1</t>
  </si>
  <si>
    <t>00</t>
  </si>
  <si>
    <t>00000</t>
  </si>
  <si>
    <t>0000</t>
  </si>
  <si>
    <t>НАЛОГИ НА ПРИБЫЛЬ, ДОХОДЫ</t>
  </si>
  <si>
    <t>01</t>
  </si>
  <si>
    <t>Налог на доходы физических лиц</t>
  </si>
  <si>
    <t>02000</t>
  </si>
  <si>
    <t>110</t>
  </si>
  <si>
    <t>02020</t>
  </si>
  <si>
    <t>НАЛОГИ НА ИМУЩЕСТВО</t>
  </si>
  <si>
    <t>06</t>
  </si>
  <si>
    <t>Налог на имущество физических лиц</t>
  </si>
  <si>
    <t>01000</t>
  </si>
  <si>
    <t>01030</t>
  </si>
  <si>
    <t>10</t>
  </si>
  <si>
    <t>Земельный налог</t>
  </si>
  <si>
    <t>06000</t>
  </si>
  <si>
    <t>06010</t>
  </si>
  <si>
    <t>06013</t>
  </si>
  <si>
    <t>09</t>
  </si>
  <si>
    <t>04000</t>
  </si>
  <si>
    <t>04050</t>
  </si>
  <si>
    <t>Земельный налог (по обязательствам, возникшим до 1 января 2006 года), мобилизуемый на территориях поселений</t>
  </si>
  <si>
    <t>11</t>
  </si>
  <si>
    <t>05000</t>
  </si>
  <si>
    <t>120</t>
  </si>
  <si>
    <t>09000</t>
  </si>
  <si>
    <t>09040</t>
  </si>
  <si>
    <t>09045</t>
  </si>
  <si>
    <t>ДОХОДЫ ОТ ПРОДАЖИ МАТЕРИАЛЬНЫХ И НЕМАТЕРИАЛЬНЫХ АКТИВОВ</t>
  </si>
  <si>
    <t>14</t>
  </si>
  <si>
    <t>180</t>
  </si>
  <si>
    <t>151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</si>
  <si>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</si>
  <si>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</si>
  <si>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</si>
  <si>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02</t>
  </si>
  <si>
    <t>Дотации бюджетам субъектов Российской Федерации и муниципальных образований</t>
  </si>
  <si>
    <t>ПРОЧИЕ БЕЗВОЗМЕЗДНЫЕ ПОСТУПЛЕНИЯ</t>
  </si>
  <si>
    <t>07</t>
  </si>
  <si>
    <t>Прочие безвозмездные поступления в бюджеты поселений</t>
  </si>
  <si>
    <t>Сумма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</si>
  <si>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</si>
  <si>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</si>
  <si>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 xml:space="preserve">Земельный налог (по обязательствам, возникшим до 1января 2006 года) </t>
  </si>
  <si>
    <t>(тыс.руб.)</t>
  </si>
  <si>
    <t>02010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</si>
  <si>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</si>
  <si>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</si>
  <si>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</si>
  <si>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</si>
  <si>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</si>
  <si>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Наименование показателей</t>
  </si>
  <si>
    <t>07000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</si>
  <si>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</si>
  <si>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07010</t>
  </si>
  <si>
    <t>07015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</si>
  <si>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</si>
  <si>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04053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</si>
  <si>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</si>
  <si>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</si>
  <si>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</si>
  <si>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поселениями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</si>
  <si>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</si>
  <si>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</si>
  <si>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</si>
  <si>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на выравнивание бюджетной  обеспеченности</t>
  </si>
  <si>
    <t>707</t>
  </si>
  <si>
    <t>716</t>
  </si>
  <si>
    <t>182</t>
  </si>
  <si>
    <t xml:space="preserve">Задолженность и перерасчеты по отмененным налогам, сборам и иным обязательным платежам 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</si>
  <si>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</si>
  <si>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</si>
  <si>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</si>
  <si>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</si>
  <si>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</si>
  <si>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</si>
  <si>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</si>
  <si>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субъектов Российской Федерации</t>
  </si>
  <si>
    <t>Прочие субсидии бюджетам поселений</t>
  </si>
  <si>
    <t>Прочие неналоговые доходы</t>
  </si>
  <si>
    <t>17</t>
  </si>
  <si>
    <t>05050</t>
  </si>
  <si>
    <t>ПРОЧИЕ НЕНАЛОГОВЫЕ ДОХОДЫ</t>
  </si>
  <si>
    <t xml:space="preserve"> Доходы от уплаты акцизов на дизельное топливо,  зачисляемые в консолидированные бюджеты субъектов  Российской Федерации</t>
  </si>
  <si>
    <t xml:space="preserve"> Доходы от уплаты акцизов на моторные масла для  дизельных и (или) карбюраторных (инжекторных)  двигателей, зачисляемые в консолидированные бюджеты</t>
  </si>
  <si>
    <t xml:space="preserve"> Доходы от уплаты акцизов на автомобильный бензин,  производимый на территории Российской Федерации, зачисляемые в консолидированные бюджеты субъектов  Российской Федерации</t>
  </si>
  <si>
    <t xml:space="preserve"> 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</si>
  <si>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НАЛОГИ НА ТОВАРЫ (РАБОТЫ, УСЛУГИ), РЕАЛИЗУЕМЫЕ НА ТЕРРИТОРИИ РОССИЙСКОЙ ФЕДЕРАЦИИ</t>
  </si>
  <si>
    <t>03</t>
  </si>
  <si>
    <t>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</si>
  <si>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</si>
  <si>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</si>
  <si>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06033</t>
  </si>
  <si>
    <t>06030</t>
  </si>
  <si>
    <t>Земельный налог с физических лиц, обладающих земельным участком, расположенным в границах городских поселений</t>
  </si>
  <si>
    <t>06043</t>
  </si>
  <si>
    <t>06040</t>
  </si>
  <si>
    <t>0000000</t>
  </si>
  <si>
    <t>0000110</t>
  </si>
  <si>
    <t>0000120</t>
  </si>
  <si>
    <t>111</t>
  </si>
  <si>
    <t>02040</t>
  </si>
  <si>
    <t>30024</t>
  </si>
  <si>
    <t>49999</t>
  </si>
  <si>
    <t>35118</t>
  </si>
  <si>
    <t>05020</t>
  </si>
  <si>
    <t>05025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</si>
  <si>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</si>
  <si>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</si>
  <si>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05300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</si>
  <si>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</si>
  <si>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05320</t>
  </si>
  <si>
    <t>05325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</si>
  <si>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</si>
  <si>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</si>
  <si>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0000150</t>
  </si>
  <si>
    <t>02231</t>
  </si>
  <si>
    <t>02241</t>
  </si>
  <si>
    <t>02251</t>
  </si>
  <si>
    <t>02261</t>
  </si>
  <si>
    <t>Прочие межбюджетные трансферты передаваемые бюджетам поселений от бюджета района</t>
  </si>
  <si>
    <t>Субвенции бюджетам городских поселений на выполнение передаваемых полномочий субъектов Российской Федерации</t>
  </si>
  <si>
    <t>Дотации бюджетам городских поселений на выравнивание бюджетной  обеспеченности из бюджетов иуниципальных районов</t>
  </si>
  <si>
    <t>16001</t>
  </si>
  <si>
    <t>10001</t>
  </si>
  <si>
    <t>10000</t>
  </si>
  <si>
    <t>ПЛАТЕЖИ ОТ ГОСУДАРСТВЕННЫХ И МУНИЦИПАЛЬНЫХ УНИТАРНЫХ ПРЕДПРИЯТИЙ</t>
  </si>
  <si>
    <t>29999</t>
  </si>
  <si>
    <t xml:space="preserve">Сумма         </t>
  </si>
  <si>
    <t>2024 год</t>
  </si>
  <si>
    <t>НДФЛ части суммы налога, превышающей 650 000 рублей, относящейся к части налоговой базы, превышающей 5 000 000 рублей</t>
  </si>
  <si>
    <t>02080</t>
  </si>
  <si>
    <t>Субсидии местным бюджетам на реализацию программ формирования современной городской среды</t>
  </si>
  <si>
    <t>25555</t>
  </si>
  <si>
    <t>20077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</si>
  <si>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</si>
  <si>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813</t>
  </si>
  <si>
    <t>05010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</si>
  <si>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</si>
  <si>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05013</t>
  </si>
  <si>
    <t>0006120</t>
  </si>
  <si>
    <t>2023год</t>
  </si>
  <si>
    <t>2025 год</t>
  </si>
  <si>
    <t>Приложение №1</t>
  </si>
  <si>
    <t xml:space="preserve">Доходы Листвянского МО </t>
  </si>
  <si>
    <t>Субсидии местным бюджетам на строительство, реконструкцию и модернизацию объектов водоснабжения, водоотведения и очистки сточных вод, в том числе разработку проектной документации, а также на приобретение указанных объектов в муниципальную собственность</t>
  </si>
  <si>
    <t xml:space="preserve">          к решению Думы №95-дгп от 20.12.2023г.                                                                                                                              "О Бюджете Листвянского МО на 2023 год и плановый период 2024-2025 годы </t>
  </si>
  <si>
    <t>02130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</si>
  <si>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650 000,00 рублей) 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</si>
  <si>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гражданами,осуществляющими трудовую деятельность по найму на основании патента в соответствии со статьёй 2271 НК РФ (сумма платежа (перерасчеты, недоимка и задолженность по соответствующему платежу, в том числе отмененному)</t>
  </si>
  <si>
    <t>02140</t>
  </si>
  <si>
    <t>0000180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</si>
  <si>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</si>
  <si>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05313</t>
  </si>
  <si>
    <t>исп</t>
  </si>
  <si>
    <t>остаток</t>
  </si>
  <si>
    <t>тбо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</si>
</sst>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_-* #,##0.000_р_._-;\-* #,##0.000_р_._-;_-* &quot;-&quot;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_р_._-;\-* #,##0.0_р_._-;_-* &quot;-&quot;??_р_._-;_-@_-"/>
    <numFmt numFmtId="188" formatCode="_-* #,##0_р_._-;\-* #,##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Arial Cyr"/>
      <family val="2"/>
    </font>
    <font>
      <b/>
      <sz val="8"/>
      <color indexed="8"/>
      <name val="Arial Cyr"/>
      <family val="2"/>
    </font>
    <font>
      <b/>
      <sz val="8"/>
      <color indexed="8"/>
      <name val="Arial"/>
      <family val="2"/>
    </font>
    <font>
      <sz val="7"/>
      <color indexed="8"/>
      <name val="Arial CYR"/>
      <family val="2"/>
    </font>
    <font>
      <sz val="7"/>
      <name val="Arial CYR"/>
      <family val="2"/>
    </font>
    <font>
      <b/>
      <sz val="9"/>
      <color indexed="8"/>
      <name val="Arial Cyr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 textRotation="90"/>
    </xf>
    <xf numFmtId="49" fontId="6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12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left" wrapText="1"/>
    </xf>
    <xf numFmtId="0" fontId="9" fillId="0" borderId="1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wrapText="1"/>
    </xf>
    <xf numFmtId="0" fontId="16" fillId="0" borderId="0" xfId="0" applyFont="1" applyAlignment="1">
      <alignment vertical="center" wrapText="1"/>
    </xf>
    <xf numFmtId="49" fontId="3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/>
    </xf>
    <xf numFmtId="0" fontId="17" fillId="0" borderId="14" xfId="0" applyFont="1" applyBorder="1" applyAlignment="1">
      <alignment vertical="center" wrapText="1"/>
    </xf>
    <xf numFmtId="0" fontId="13" fillId="0" borderId="15" xfId="0" applyNumberFormat="1" applyFont="1" applyBorder="1" applyAlignment="1" applyProtection="1">
      <alignment wrapText="1" shrinkToFit="1"/>
      <protection locked="0"/>
    </xf>
    <xf numFmtId="0" fontId="17" fillId="0" borderId="10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49" fontId="4" fillId="0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1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177" fontId="1" fillId="0" borderId="13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177" fontId="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 vertical="center" wrapText="1"/>
    </xf>
    <xf numFmtId="2" fontId="12" fillId="0" borderId="10" xfId="60" applyNumberFormat="1" applyFont="1" applyFill="1" applyBorder="1" applyAlignment="1">
      <alignment horizontal="right"/>
    </xf>
    <xf numFmtId="2" fontId="13" fillId="0" borderId="10" xfId="60" applyNumberFormat="1" applyFont="1" applyFill="1" applyBorder="1" applyAlignment="1">
      <alignment horizontal="right"/>
    </xf>
    <xf numFmtId="0" fontId="9" fillId="32" borderId="10" xfId="0" applyFont="1" applyFill="1" applyBorder="1" applyAlignment="1">
      <alignment horizontal="left" wrapText="1"/>
    </xf>
    <xf numFmtId="49" fontId="3" fillId="32" borderId="10" xfId="0" applyNumberFormat="1" applyFont="1" applyFill="1" applyBorder="1" applyAlignment="1">
      <alignment horizontal="center"/>
    </xf>
    <xf numFmtId="49" fontId="9" fillId="32" borderId="10" xfId="0" applyNumberFormat="1" applyFont="1" applyFill="1" applyBorder="1" applyAlignment="1">
      <alignment/>
    </xf>
    <xf numFmtId="0" fontId="13" fillId="32" borderId="0" xfId="0" applyFont="1" applyFill="1" applyAlignment="1">
      <alignment/>
    </xf>
    <xf numFmtId="0" fontId="2" fillId="32" borderId="0" xfId="0" applyFont="1" applyFill="1" applyAlignment="1">
      <alignment/>
    </xf>
    <xf numFmtId="177" fontId="12" fillId="0" borderId="10" xfId="60" applyNumberFormat="1" applyFont="1" applyFill="1" applyBorder="1" applyAlignment="1">
      <alignment horizontal="right"/>
    </xf>
    <xf numFmtId="177" fontId="13" fillId="32" borderId="10" xfId="60" applyNumberFormat="1" applyFont="1" applyFill="1" applyBorder="1" applyAlignment="1">
      <alignment horizontal="right"/>
    </xf>
    <xf numFmtId="177" fontId="13" fillId="0" borderId="10" xfId="60" applyNumberFormat="1" applyFont="1" applyFill="1" applyBorder="1" applyAlignment="1">
      <alignment horizontal="right"/>
    </xf>
    <xf numFmtId="177" fontId="12" fillId="32" borderId="10" xfId="60" applyNumberFormat="1" applyFont="1" applyFill="1" applyBorder="1" applyAlignment="1">
      <alignment horizontal="right"/>
    </xf>
    <xf numFmtId="177" fontId="13" fillId="0" borderId="11" xfId="60" applyNumberFormat="1" applyFont="1" applyFill="1" applyBorder="1" applyAlignment="1">
      <alignment horizontal="right"/>
    </xf>
    <xf numFmtId="177" fontId="13" fillId="32" borderId="10" xfId="60" applyNumberFormat="1" applyFont="1" applyFill="1" applyBorder="1" applyAlignment="1">
      <alignment horizontal="right"/>
    </xf>
    <xf numFmtId="177" fontId="13" fillId="0" borderId="13" xfId="60" applyNumberFormat="1" applyFont="1" applyFill="1" applyBorder="1" applyAlignment="1">
      <alignment horizontal="right"/>
    </xf>
    <xf numFmtId="177" fontId="12" fillId="32" borderId="10" xfId="60" applyNumberFormat="1" applyFont="1" applyFill="1" applyBorder="1" applyAlignment="1">
      <alignment horizontal="right"/>
    </xf>
    <xf numFmtId="177" fontId="2" fillId="32" borderId="0" xfId="0" applyNumberFormat="1" applyFont="1" applyFill="1" applyAlignment="1">
      <alignment/>
    </xf>
    <xf numFmtId="2" fontId="2" fillId="32" borderId="0" xfId="0" applyNumberFormat="1" applyFont="1" applyFill="1" applyAlignment="1">
      <alignment/>
    </xf>
    <xf numFmtId="177" fontId="13" fillId="32" borderId="11" xfId="6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/>
    </xf>
    <xf numFmtId="177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0" fillId="0" borderId="0" xfId="0" applyFont="1" applyAlignment="1">
      <alignment horizontal="right" vertical="center" wrapText="1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49" fontId="6" fillId="0" borderId="19" xfId="0" applyNumberFormat="1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49" fontId="4" fillId="0" borderId="14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3" fillId="32" borderId="14" xfId="0" applyNumberFormat="1" applyFont="1" applyFill="1" applyBorder="1" applyAlignment="1">
      <alignment horizontal="center"/>
    </xf>
    <xf numFmtId="49" fontId="3" fillId="32" borderId="16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textRotation="90" wrapText="1"/>
    </xf>
    <xf numFmtId="49" fontId="6" fillId="0" borderId="13" xfId="0" applyNumberFormat="1" applyFont="1" applyFill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8"/>
  <sheetViews>
    <sheetView tabSelected="1" zoomScale="99" zoomScaleNormal="99" zoomScalePageLayoutView="0" workbookViewId="0" topLeftCell="A1">
      <selection activeCell="D2" sqref="D2:K2"/>
    </sheetView>
  </sheetViews>
  <sheetFormatPr defaultColWidth="9.00390625" defaultRowHeight="12.75"/>
  <cols>
    <col min="1" max="1" width="51.375" style="1" customWidth="1"/>
    <col min="2" max="2" width="4.625" style="1" customWidth="1"/>
    <col min="3" max="3" width="2.625" style="1" customWidth="1"/>
    <col min="4" max="4" width="3.75390625" style="1" customWidth="1"/>
    <col min="5" max="5" width="5.875" style="1" customWidth="1"/>
    <col min="6" max="6" width="4.25390625" style="1" customWidth="1"/>
    <col min="7" max="7" width="5.00390625" style="1" customWidth="1"/>
    <col min="8" max="8" width="6.875" style="1" customWidth="1"/>
    <col min="9" max="9" width="15.25390625" style="41" customWidth="1"/>
    <col min="10" max="10" width="13.00390625" style="41" customWidth="1"/>
    <col min="11" max="11" width="12.75390625" style="41" customWidth="1"/>
    <col min="12" max="12" width="10.125" style="50" customWidth="1"/>
    <col min="13" max="13" width="14.25390625" style="1" customWidth="1"/>
    <col min="14" max="14" width="12.625" style="1" customWidth="1"/>
    <col min="15" max="16" width="9.125" style="1" customWidth="1"/>
    <col min="17" max="17" width="12.00390625" style="1" bestFit="1" customWidth="1"/>
    <col min="18" max="16384" width="9.125" style="1" customWidth="1"/>
  </cols>
  <sheetData>
    <row r="1" spans="10:11" ht="15.75">
      <c r="J1" s="76" t="s">
        <v>155</v>
      </c>
      <c r="K1" s="76"/>
    </row>
    <row r="2" spans="1:11" ht="48" customHeight="1">
      <c r="A2" s="81"/>
      <c r="B2" s="81"/>
      <c r="C2" s="81"/>
      <c r="D2" s="82" t="s">
        <v>158</v>
      </c>
      <c r="E2" s="82"/>
      <c r="F2" s="82"/>
      <c r="G2" s="82"/>
      <c r="H2" s="82"/>
      <c r="I2" s="82"/>
      <c r="J2" s="82"/>
      <c r="K2" s="82"/>
    </row>
    <row r="3" spans="1:11" ht="21.75" customHeight="1" hidden="1">
      <c r="A3" s="77"/>
      <c r="B3" s="77"/>
      <c r="C3" s="77"/>
      <c r="D3" s="78"/>
      <c r="E3" s="78"/>
      <c r="F3" s="78"/>
      <c r="G3" s="78"/>
      <c r="H3" s="78"/>
      <c r="I3" s="78"/>
      <c r="J3" s="78"/>
      <c r="K3" s="55"/>
    </row>
    <row r="4" spans="1:11" ht="18" customHeight="1">
      <c r="A4" s="93" t="s">
        <v>156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10.5" customHeight="1">
      <c r="A5" s="27"/>
      <c r="B5" s="27"/>
      <c r="C5" s="27"/>
      <c r="I5" s="42"/>
      <c r="J5" s="42"/>
      <c r="K5" s="42" t="s">
        <v>56</v>
      </c>
    </row>
    <row r="6" spans="1:11" ht="22.5" customHeight="1">
      <c r="A6" s="94" t="s">
        <v>63</v>
      </c>
      <c r="B6" s="99" t="s">
        <v>1</v>
      </c>
      <c r="C6" s="100"/>
      <c r="D6" s="100"/>
      <c r="E6" s="100"/>
      <c r="F6" s="100"/>
      <c r="G6" s="100"/>
      <c r="H6" s="101"/>
      <c r="I6" s="79" t="s">
        <v>140</v>
      </c>
      <c r="J6" s="79" t="s">
        <v>52</v>
      </c>
      <c r="K6" s="79" t="s">
        <v>52</v>
      </c>
    </row>
    <row r="7" spans="1:11" ht="12.75" customHeight="1">
      <c r="A7" s="95"/>
      <c r="B7" s="102" t="s">
        <v>2</v>
      </c>
      <c r="C7" s="104" t="s">
        <v>3</v>
      </c>
      <c r="D7" s="105"/>
      <c r="E7" s="105"/>
      <c r="F7" s="106"/>
      <c r="G7" s="85" t="s">
        <v>3</v>
      </c>
      <c r="H7" s="86"/>
      <c r="I7" s="80"/>
      <c r="J7" s="80"/>
      <c r="K7" s="80"/>
    </row>
    <row r="8" spans="1:11" ht="74.25" customHeight="1">
      <c r="A8" s="96"/>
      <c r="B8" s="103"/>
      <c r="C8" s="21" t="s">
        <v>4</v>
      </c>
      <c r="D8" s="21" t="s">
        <v>5</v>
      </c>
      <c r="E8" s="22" t="s">
        <v>6</v>
      </c>
      <c r="F8" s="21" t="s">
        <v>7</v>
      </c>
      <c r="G8" s="87"/>
      <c r="H8" s="88"/>
      <c r="I8" s="45" t="s">
        <v>153</v>
      </c>
      <c r="J8" s="45" t="s">
        <v>141</v>
      </c>
      <c r="K8" s="45" t="s">
        <v>154</v>
      </c>
    </row>
    <row r="9" spans="1:16" ht="15.75">
      <c r="A9" s="11" t="s">
        <v>8</v>
      </c>
      <c r="B9" s="7" t="s">
        <v>9</v>
      </c>
      <c r="C9" s="7" t="s">
        <v>10</v>
      </c>
      <c r="D9" s="7" t="s">
        <v>11</v>
      </c>
      <c r="E9" s="7" t="s">
        <v>12</v>
      </c>
      <c r="F9" s="40" t="s">
        <v>11</v>
      </c>
      <c r="G9" s="97" t="s">
        <v>109</v>
      </c>
      <c r="H9" s="98"/>
      <c r="I9" s="63">
        <f>I10+I19+I24+I32+I35+I39+I59</f>
        <v>31356.329999999998</v>
      </c>
      <c r="J9" s="63">
        <f>J10+J19+J24+J32+J35+J39</f>
        <v>35104.389350000005</v>
      </c>
      <c r="K9" s="63">
        <f>K10+K19+K24+K32+K35+K39</f>
        <v>37175.98935</v>
      </c>
      <c r="N9" s="1">
        <v>31356.33</v>
      </c>
      <c r="P9" s="1">
        <f>N9-31001.045</f>
        <v>355.2850000000035</v>
      </c>
    </row>
    <row r="10" spans="1:11" ht="15.75">
      <c r="A10" s="12" t="s">
        <v>14</v>
      </c>
      <c r="B10" s="7" t="s">
        <v>80</v>
      </c>
      <c r="C10" s="7" t="s">
        <v>10</v>
      </c>
      <c r="D10" s="7" t="s">
        <v>15</v>
      </c>
      <c r="E10" s="7" t="s">
        <v>12</v>
      </c>
      <c r="F10" s="7" t="s">
        <v>11</v>
      </c>
      <c r="G10" s="97" t="s">
        <v>109</v>
      </c>
      <c r="H10" s="98"/>
      <c r="I10" s="66">
        <f>I11</f>
        <v>10651</v>
      </c>
      <c r="J10" s="63">
        <f>J11</f>
        <v>10722.88935</v>
      </c>
      <c r="K10" s="63">
        <f>K11</f>
        <v>12099.559350000001</v>
      </c>
    </row>
    <row r="11" spans="1:11" ht="15.75">
      <c r="A11" s="13" t="s">
        <v>16</v>
      </c>
      <c r="B11" s="5" t="s">
        <v>80</v>
      </c>
      <c r="C11" s="5" t="s">
        <v>10</v>
      </c>
      <c r="D11" s="5" t="s">
        <v>15</v>
      </c>
      <c r="E11" s="5" t="s">
        <v>17</v>
      </c>
      <c r="F11" s="5" t="s">
        <v>15</v>
      </c>
      <c r="G11" s="74" t="s">
        <v>110</v>
      </c>
      <c r="H11" s="75" t="s">
        <v>18</v>
      </c>
      <c r="I11" s="64">
        <f>SUM(I12:I18)</f>
        <v>10651</v>
      </c>
      <c r="J11" s="65">
        <f>SUM(J12:J16)</f>
        <v>10722.88935</v>
      </c>
      <c r="K11" s="65">
        <f>SUM(K12:K16)</f>
        <v>12099.559350000001</v>
      </c>
    </row>
    <row r="12" spans="1:12" ht="60" customHeight="1">
      <c r="A12" s="28" t="s">
        <v>68</v>
      </c>
      <c r="B12" s="5" t="s">
        <v>80</v>
      </c>
      <c r="C12" s="5" t="s">
        <v>10</v>
      </c>
      <c r="D12" s="5" t="s">
        <v>15</v>
      </c>
      <c r="E12" s="5" t="s">
        <v>57</v>
      </c>
      <c r="F12" s="5" t="s">
        <v>15</v>
      </c>
      <c r="G12" s="74" t="s">
        <v>110</v>
      </c>
      <c r="H12" s="75" t="s">
        <v>18</v>
      </c>
      <c r="I12" s="64">
        <f>10000</f>
        <v>10000</v>
      </c>
      <c r="J12" s="65">
        <f>8983.274+1000+0.98735</f>
        <v>9984.261349999999</v>
      </c>
      <c r="K12" s="65">
        <f>9062.772+1000+500+0.98735+790.516</f>
        <v>11354.27535</v>
      </c>
      <c r="L12" s="52"/>
    </row>
    <row r="13" spans="1:11" ht="84" customHeight="1">
      <c r="A13" s="28" t="s">
        <v>70</v>
      </c>
      <c r="B13" s="5" t="s">
        <v>80</v>
      </c>
      <c r="C13" s="5" t="s">
        <v>10</v>
      </c>
      <c r="D13" s="5" t="s">
        <v>15</v>
      </c>
      <c r="E13" s="5" t="s">
        <v>19</v>
      </c>
      <c r="F13" s="5" t="s">
        <v>15</v>
      </c>
      <c r="G13" s="74" t="s">
        <v>110</v>
      </c>
      <c r="H13" s="75" t="s">
        <v>18</v>
      </c>
      <c r="I13" s="65">
        <v>1</v>
      </c>
      <c r="J13" s="65">
        <v>3.45</v>
      </c>
      <c r="K13" s="65">
        <v>3.6</v>
      </c>
    </row>
    <row r="14" spans="1:11" ht="33.75">
      <c r="A14" s="39" t="s">
        <v>87</v>
      </c>
      <c r="B14" s="5" t="s">
        <v>80</v>
      </c>
      <c r="C14" s="5" t="s">
        <v>10</v>
      </c>
      <c r="D14" s="5" t="s">
        <v>15</v>
      </c>
      <c r="E14" s="5" t="s">
        <v>86</v>
      </c>
      <c r="F14" s="5" t="s">
        <v>15</v>
      </c>
      <c r="G14" s="74" t="s">
        <v>110</v>
      </c>
      <c r="H14" s="75" t="s">
        <v>18</v>
      </c>
      <c r="I14" s="65">
        <v>70</v>
      </c>
      <c r="J14" s="65">
        <v>157.635</v>
      </c>
      <c r="K14" s="65">
        <v>159.03</v>
      </c>
    </row>
    <row r="15" spans="1:11" ht="39" customHeight="1">
      <c r="A15" s="39" t="s">
        <v>87</v>
      </c>
      <c r="B15" s="5" t="s">
        <v>80</v>
      </c>
      <c r="C15" s="5" t="s">
        <v>10</v>
      </c>
      <c r="D15" s="5" t="s">
        <v>15</v>
      </c>
      <c r="E15" s="5" t="s">
        <v>113</v>
      </c>
      <c r="F15" s="5" t="s">
        <v>15</v>
      </c>
      <c r="G15" s="74" t="s">
        <v>110</v>
      </c>
      <c r="H15" s="75" t="s">
        <v>112</v>
      </c>
      <c r="I15" s="65">
        <v>70</v>
      </c>
      <c r="J15" s="65">
        <v>33.9</v>
      </c>
      <c r="K15" s="65">
        <v>34.2</v>
      </c>
    </row>
    <row r="16" spans="1:11" ht="39" customHeight="1">
      <c r="A16" s="39" t="s">
        <v>142</v>
      </c>
      <c r="B16" s="46" t="s">
        <v>80</v>
      </c>
      <c r="C16" s="46" t="s">
        <v>10</v>
      </c>
      <c r="D16" s="46" t="s">
        <v>15</v>
      </c>
      <c r="E16" s="46" t="s">
        <v>143</v>
      </c>
      <c r="F16" s="46" t="s">
        <v>15</v>
      </c>
      <c r="G16" s="107" t="s">
        <v>110</v>
      </c>
      <c r="H16" s="108" t="s">
        <v>112</v>
      </c>
      <c r="I16" s="65">
        <v>150</v>
      </c>
      <c r="J16" s="65">
        <v>543.643</v>
      </c>
      <c r="K16" s="65">
        <v>548.454</v>
      </c>
    </row>
    <row r="17" spans="1:11" ht="74.25" customHeight="1">
      <c r="A17" s="39" t="s">
        <v>160</v>
      </c>
      <c r="B17" s="46" t="s">
        <v>80</v>
      </c>
      <c r="C17" s="46" t="s">
        <v>10</v>
      </c>
      <c r="D17" s="46" t="s">
        <v>15</v>
      </c>
      <c r="E17" s="46" t="s">
        <v>159</v>
      </c>
      <c r="F17" s="46" t="s">
        <v>15</v>
      </c>
      <c r="G17" s="107" t="s">
        <v>110</v>
      </c>
      <c r="H17" s="108" t="s">
        <v>112</v>
      </c>
      <c r="I17" s="65">
        <v>200</v>
      </c>
      <c r="J17" s="65"/>
      <c r="K17" s="65"/>
    </row>
    <row r="18" spans="1:11" ht="63" customHeight="1">
      <c r="A18" s="39" t="s">
        <v>161</v>
      </c>
      <c r="B18" s="46" t="s">
        <v>80</v>
      </c>
      <c r="C18" s="46" t="s">
        <v>10</v>
      </c>
      <c r="D18" s="46" t="s">
        <v>15</v>
      </c>
      <c r="E18" s="46" t="s">
        <v>162</v>
      </c>
      <c r="F18" s="46" t="s">
        <v>15</v>
      </c>
      <c r="G18" s="107" t="s">
        <v>110</v>
      </c>
      <c r="H18" s="108" t="s">
        <v>112</v>
      </c>
      <c r="I18" s="65">
        <v>160</v>
      </c>
      <c r="J18" s="65"/>
      <c r="K18" s="65"/>
    </row>
    <row r="19" spans="1:12" s="3" customFormat="1" ht="22.5">
      <c r="A19" s="38" t="s">
        <v>99</v>
      </c>
      <c r="B19" s="7" t="s">
        <v>80</v>
      </c>
      <c r="C19" s="7" t="s">
        <v>10</v>
      </c>
      <c r="D19" s="7" t="s">
        <v>100</v>
      </c>
      <c r="E19" s="7" t="s">
        <v>12</v>
      </c>
      <c r="F19" s="7" t="s">
        <v>11</v>
      </c>
      <c r="G19" s="97" t="s">
        <v>109</v>
      </c>
      <c r="H19" s="98"/>
      <c r="I19" s="66">
        <f>SUM(I20:I23)</f>
        <v>1927.85</v>
      </c>
      <c r="J19" s="63">
        <f>SUM(J20:J23)</f>
        <v>1638.2</v>
      </c>
      <c r="K19" s="63">
        <f>SUM(K20:K23)</f>
        <v>1729.8399999999997</v>
      </c>
      <c r="L19" s="51"/>
    </row>
    <row r="20" spans="1:11" ht="39">
      <c r="A20" s="37" t="s">
        <v>95</v>
      </c>
      <c r="B20" s="5" t="s">
        <v>80</v>
      </c>
      <c r="C20" s="5" t="s">
        <v>10</v>
      </c>
      <c r="D20" s="5" t="s">
        <v>100</v>
      </c>
      <c r="E20" s="5" t="s">
        <v>128</v>
      </c>
      <c r="F20" s="5" t="s">
        <v>15</v>
      </c>
      <c r="G20" s="74" t="s">
        <v>110</v>
      </c>
      <c r="H20" s="75" t="s">
        <v>18</v>
      </c>
      <c r="I20" s="64">
        <v>1100</v>
      </c>
      <c r="J20" s="64">
        <v>781.56</v>
      </c>
      <c r="K20" s="64">
        <v>827.31</v>
      </c>
    </row>
    <row r="21" spans="1:11" ht="39">
      <c r="A21" s="37" t="s">
        <v>96</v>
      </c>
      <c r="B21" s="5" t="s">
        <v>80</v>
      </c>
      <c r="C21" s="5" t="s">
        <v>10</v>
      </c>
      <c r="D21" s="5" t="s">
        <v>100</v>
      </c>
      <c r="E21" s="5" t="s">
        <v>129</v>
      </c>
      <c r="F21" s="5" t="s">
        <v>15</v>
      </c>
      <c r="G21" s="74" t="s">
        <v>110</v>
      </c>
      <c r="H21" s="75" t="s">
        <v>18</v>
      </c>
      <c r="I21" s="64">
        <v>4.85</v>
      </c>
      <c r="J21" s="64">
        <v>5.34</v>
      </c>
      <c r="K21" s="64">
        <v>5.5</v>
      </c>
    </row>
    <row r="22" spans="1:13" ht="51.75">
      <c r="A22" s="37" t="s">
        <v>97</v>
      </c>
      <c r="B22" s="5" t="s">
        <v>80</v>
      </c>
      <c r="C22" s="5" t="s">
        <v>10</v>
      </c>
      <c r="D22" s="5" t="s">
        <v>100</v>
      </c>
      <c r="E22" s="5" t="s">
        <v>130</v>
      </c>
      <c r="F22" s="5" t="s">
        <v>15</v>
      </c>
      <c r="G22" s="74" t="s">
        <v>110</v>
      </c>
      <c r="H22" s="75" t="s">
        <v>18</v>
      </c>
      <c r="I22" s="64">
        <v>920</v>
      </c>
      <c r="J22" s="64">
        <v>953.66</v>
      </c>
      <c r="K22" s="64">
        <v>998.91</v>
      </c>
      <c r="M22" s="1">
        <v>20</v>
      </c>
    </row>
    <row r="23" spans="1:11" ht="51.75">
      <c r="A23" s="37" t="s">
        <v>98</v>
      </c>
      <c r="B23" s="5" t="s">
        <v>80</v>
      </c>
      <c r="C23" s="5" t="s">
        <v>10</v>
      </c>
      <c r="D23" s="5" t="s">
        <v>100</v>
      </c>
      <c r="E23" s="5" t="s">
        <v>131</v>
      </c>
      <c r="F23" s="5" t="s">
        <v>15</v>
      </c>
      <c r="G23" s="74" t="s">
        <v>110</v>
      </c>
      <c r="H23" s="75" t="s">
        <v>18</v>
      </c>
      <c r="I23" s="64">
        <v>-97</v>
      </c>
      <c r="J23" s="64">
        <v>-102.36</v>
      </c>
      <c r="K23" s="64">
        <v>-101.88</v>
      </c>
    </row>
    <row r="24" spans="1:12" s="3" customFormat="1" ht="15.75">
      <c r="A24" s="16" t="s">
        <v>20</v>
      </c>
      <c r="B24" s="7" t="s">
        <v>80</v>
      </c>
      <c r="C24" s="7" t="s">
        <v>10</v>
      </c>
      <c r="D24" s="7" t="s">
        <v>21</v>
      </c>
      <c r="E24" s="7" t="s">
        <v>12</v>
      </c>
      <c r="F24" s="7" t="s">
        <v>11</v>
      </c>
      <c r="G24" s="97" t="s">
        <v>109</v>
      </c>
      <c r="H24" s="98"/>
      <c r="I24" s="66">
        <f>SUM(I25,I27)</f>
        <v>16648.265</v>
      </c>
      <c r="J24" s="63">
        <f>SUM(J25,J27)</f>
        <v>20457.300000000003</v>
      </c>
      <c r="K24" s="63">
        <f>SUM(K25,K27)</f>
        <v>21060.59</v>
      </c>
      <c r="L24" s="51"/>
    </row>
    <row r="25" spans="1:11" ht="15.75">
      <c r="A25" s="14" t="s">
        <v>22</v>
      </c>
      <c r="B25" s="7" t="s">
        <v>80</v>
      </c>
      <c r="C25" s="7" t="s">
        <v>10</v>
      </c>
      <c r="D25" s="7" t="s">
        <v>21</v>
      </c>
      <c r="E25" s="8" t="s">
        <v>23</v>
      </c>
      <c r="F25" s="7" t="s">
        <v>11</v>
      </c>
      <c r="G25" s="83" t="s">
        <v>110</v>
      </c>
      <c r="H25" s="84" t="s">
        <v>18</v>
      </c>
      <c r="I25" s="66">
        <f>I26</f>
        <v>1800</v>
      </c>
      <c r="J25" s="63">
        <f>J26</f>
        <v>864.59</v>
      </c>
      <c r="K25" s="63">
        <f>K26</f>
        <v>865.53</v>
      </c>
    </row>
    <row r="26" spans="1:11" ht="34.5">
      <c r="A26" s="13" t="s">
        <v>102</v>
      </c>
      <c r="B26" s="5" t="s">
        <v>80</v>
      </c>
      <c r="C26" s="5" t="s">
        <v>10</v>
      </c>
      <c r="D26" s="5" t="s">
        <v>21</v>
      </c>
      <c r="E26" s="6" t="s">
        <v>24</v>
      </c>
      <c r="F26" s="5" t="s">
        <v>101</v>
      </c>
      <c r="G26" s="74" t="s">
        <v>110</v>
      </c>
      <c r="H26" s="75" t="s">
        <v>18</v>
      </c>
      <c r="I26" s="64">
        <v>1800</v>
      </c>
      <c r="J26" s="65">
        <v>864.59</v>
      </c>
      <c r="K26" s="65">
        <v>865.53</v>
      </c>
    </row>
    <row r="27" spans="1:12" s="3" customFormat="1" ht="15" customHeight="1">
      <c r="A27" s="16" t="s">
        <v>26</v>
      </c>
      <c r="B27" s="7" t="s">
        <v>80</v>
      </c>
      <c r="C27" s="7" t="s">
        <v>10</v>
      </c>
      <c r="D27" s="7" t="s">
        <v>21</v>
      </c>
      <c r="E27" s="8" t="s">
        <v>27</v>
      </c>
      <c r="F27" s="7" t="s">
        <v>11</v>
      </c>
      <c r="G27" s="83" t="s">
        <v>110</v>
      </c>
      <c r="H27" s="84" t="s">
        <v>18</v>
      </c>
      <c r="I27" s="66">
        <f>SUM(I28,I30)</f>
        <v>14848.265</v>
      </c>
      <c r="J27" s="63">
        <f>SUM(J28,J30)</f>
        <v>19592.710000000003</v>
      </c>
      <c r="K27" s="63">
        <f>SUM(K28,K30)</f>
        <v>20195.06</v>
      </c>
      <c r="L27" s="51"/>
    </row>
    <row r="28" spans="1:11" ht="34.5" customHeight="1">
      <c r="A28" s="15" t="s">
        <v>103</v>
      </c>
      <c r="B28" s="5" t="s">
        <v>80</v>
      </c>
      <c r="C28" s="5" t="s">
        <v>10</v>
      </c>
      <c r="D28" s="5" t="s">
        <v>21</v>
      </c>
      <c r="E28" s="6" t="s">
        <v>105</v>
      </c>
      <c r="F28" s="5" t="s">
        <v>11</v>
      </c>
      <c r="G28" s="74" t="s">
        <v>110</v>
      </c>
      <c r="H28" s="75" t="s">
        <v>18</v>
      </c>
      <c r="I28" s="64">
        <f>I29</f>
        <v>12548.265</v>
      </c>
      <c r="J28" s="65">
        <f>J29</f>
        <v>18598.74</v>
      </c>
      <c r="K28" s="65">
        <f>K29</f>
        <v>19200</v>
      </c>
    </row>
    <row r="29" spans="1:11" ht="36.75" customHeight="1">
      <c r="A29" s="15" t="s">
        <v>103</v>
      </c>
      <c r="B29" s="5" t="s">
        <v>80</v>
      </c>
      <c r="C29" s="5" t="s">
        <v>10</v>
      </c>
      <c r="D29" s="5" t="s">
        <v>21</v>
      </c>
      <c r="E29" s="6" t="s">
        <v>104</v>
      </c>
      <c r="F29" s="5" t="s">
        <v>101</v>
      </c>
      <c r="G29" s="74" t="s">
        <v>110</v>
      </c>
      <c r="H29" s="75" t="s">
        <v>18</v>
      </c>
      <c r="I29" s="64">
        <f>12000+192.98+355.285</f>
        <v>12548.265</v>
      </c>
      <c r="J29" s="65">
        <v>18598.74</v>
      </c>
      <c r="K29" s="65">
        <v>19200</v>
      </c>
    </row>
    <row r="30" spans="1:11" ht="32.25" customHeight="1">
      <c r="A30" s="15" t="s">
        <v>106</v>
      </c>
      <c r="B30" s="23" t="s">
        <v>80</v>
      </c>
      <c r="C30" s="23" t="s">
        <v>10</v>
      </c>
      <c r="D30" s="23" t="s">
        <v>21</v>
      </c>
      <c r="E30" s="24" t="s">
        <v>108</v>
      </c>
      <c r="F30" s="23" t="s">
        <v>11</v>
      </c>
      <c r="G30" s="74" t="s">
        <v>110</v>
      </c>
      <c r="H30" s="75" t="s">
        <v>18</v>
      </c>
      <c r="I30" s="73">
        <f>SUM(I31)</f>
        <v>2300</v>
      </c>
      <c r="J30" s="67">
        <f>SUM(J31)</f>
        <v>993.97</v>
      </c>
      <c r="K30" s="67">
        <f>SUM(K31)</f>
        <v>995.06</v>
      </c>
    </row>
    <row r="31" spans="1:11" ht="30.75" customHeight="1">
      <c r="A31" s="15" t="s">
        <v>106</v>
      </c>
      <c r="B31" s="5" t="s">
        <v>80</v>
      </c>
      <c r="C31" s="5" t="s">
        <v>10</v>
      </c>
      <c r="D31" s="5" t="s">
        <v>21</v>
      </c>
      <c r="E31" s="6" t="s">
        <v>107</v>
      </c>
      <c r="F31" s="5" t="s">
        <v>101</v>
      </c>
      <c r="G31" s="74" t="s">
        <v>110</v>
      </c>
      <c r="H31" s="75" t="s">
        <v>18</v>
      </c>
      <c r="I31" s="65">
        <v>2300</v>
      </c>
      <c r="J31" s="65">
        <v>993.97</v>
      </c>
      <c r="K31" s="65">
        <v>995.06</v>
      </c>
    </row>
    <row r="32" spans="1:12" s="3" customFormat="1" ht="12.75" customHeight="1">
      <c r="A32" s="14" t="s">
        <v>71</v>
      </c>
      <c r="B32" s="7" t="s">
        <v>79</v>
      </c>
      <c r="C32" s="7" t="s">
        <v>10</v>
      </c>
      <c r="D32" s="7" t="s">
        <v>60</v>
      </c>
      <c r="E32" s="8" t="s">
        <v>12</v>
      </c>
      <c r="F32" s="7" t="s">
        <v>11</v>
      </c>
      <c r="G32" s="83" t="s">
        <v>110</v>
      </c>
      <c r="H32" s="84" t="s">
        <v>18</v>
      </c>
      <c r="I32" s="63">
        <f aca="true" t="shared" si="0" ref="I32:K33">SUM(I33)</f>
        <v>4.5</v>
      </c>
      <c r="J32" s="63">
        <f t="shared" si="0"/>
        <v>2</v>
      </c>
      <c r="K32" s="63">
        <f t="shared" si="0"/>
        <v>2</v>
      </c>
      <c r="L32" s="51"/>
    </row>
    <row r="33" spans="1:11" ht="35.25" customHeight="1">
      <c r="A33" s="13" t="s">
        <v>58</v>
      </c>
      <c r="B33" s="5" t="s">
        <v>79</v>
      </c>
      <c r="C33" s="5" t="s">
        <v>10</v>
      </c>
      <c r="D33" s="5" t="s">
        <v>60</v>
      </c>
      <c r="E33" s="6" t="s">
        <v>31</v>
      </c>
      <c r="F33" s="5" t="s">
        <v>15</v>
      </c>
      <c r="G33" s="74" t="s">
        <v>110</v>
      </c>
      <c r="H33" s="75" t="s">
        <v>18</v>
      </c>
      <c r="I33" s="65">
        <f t="shared" si="0"/>
        <v>4.5</v>
      </c>
      <c r="J33" s="65">
        <f t="shared" si="0"/>
        <v>2</v>
      </c>
      <c r="K33" s="65">
        <f t="shared" si="0"/>
        <v>2</v>
      </c>
    </row>
    <row r="34" spans="1:11" ht="46.5" customHeight="1">
      <c r="A34" s="17" t="s">
        <v>59</v>
      </c>
      <c r="B34" s="5" t="s">
        <v>79</v>
      </c>
      <c r="C34" s="5" t="s">
        <v>10</v>
      </c>
      <c r="D34" s="5" t="s">
        <v>60</v>
      </c>
      <c r="E34" s="6" t="s">
        <v>61</v>
      </c>
      <c r="F34" s="5" t="s">
        <v>15</v>
      </c>
      <c r="G34" s="74" t="s">
        <v>110</v>
      </c>
      <c r="H34" s="75" t="s">
        <v>18</v>
      </c>
      <c r="I34" s="65">
        <v>4.5</v>
      </c>
      <c r="J34" s="65">
        <v>2</v>
      </c>
      <c r="K34" s="65">
        <v>2</v>
      </c>
    </row>
    <row r="35" spans="1:12" s="3" customFormat="1" ht="25.5" customHeight="1" hidden="1">
      <c r="A35" s="29" t="s">
        <v>81</v>
      </c>
      <c r="B35" s="7" t="s">
        <v>80</v>
      </c>
      <c r="C35" s="7" t="s">
        <v>10</v>
      </c>
      <c r="D35" s="7" t="s">
        <v>30</v>
      </c>
      <c r="E35" s="8" t="s">
        <v>12</v>
      </c>
      <c r="F35" s="7" t="s">
        <v>11</v>
      </c>
      <c r="G35" s="7" t="s">
        <v>13</v>
      </c>
      <c r="H35" s="7" t="s">
        <v>9</v>
      </c>
      <c r="I35" s="63">
        <f>SUM(I36)</f>
        <v>0</v>
      </c>
      <c r="J35" s="63">
        <f aca="true" t="shared" si="1" ref="J35:K37">SUM(J36)</f>
        <v>0</v>
      </c>
      <c r="K35" s="63">
        <f t="shared" si="1"/>
        <v>0</v>
      </c>
      <c r="L35" s="51"/>
    </row>
    <row r="36" spans="1:11" ht="15.75" customHeight="1" hidden="1">
      <c r="A36" s="17" t="s">
        <v>54</v>
      </c>
      <c r="B36" s="5" t="s">
        <v>80</v>
      </c>
      <c r="C36" s="5" t="s">
        <v>10</v>
      </c>
      <c r="D36" s="5" t="s">
        <v>30</v>
      </c>
      <c r="E36" s="6" t="s">
        <v>31</v>
      </c>
      <c r="F36" s="5" t="s">
        <v>11</v>
      </c>
      <c r="G36" s="5" t="s">
        <v>13</v>
      </c>
      <c r="H36" s="5" t="s">
        <v>18</v>
      </c>
      <c r="I36" s="65">
        <f>SUM(I37)</f>
        <v>0</v>
      </c>
      <c r="J36" s="65">
        <f t="shared" si="1"/>
        <v>0</v>
      </c>
      <c r="K36" s="65">
        <f t="shared" si="1"/>
        <v>0</v>
      </c>
    </row>
    <row r="37" spans="1:11" ht="25.5" customHeight="1" hidden="1">
      <c r="A37" s="17" t="s">
        <v>55</v>
      </c>
      <c r="B37" s="5" t="s">
        <v>80</v>
      </c>
      <c r="C37" s="5" t="s">
        <v>10</v>
      </c>
      <c r="D37" s="5" t="s">
        <v>30</v>
      </c>
      <c r="E37" s="6" t="s">
        <v>32</v>
      </c>
      <c r="F37" s="5" t="s">
        <v>11</v>
      </c>
      <c r="G37" s="5" t="s">
        <v>13</v>
      </c>
      <c r="H37" s="5" t="s">
        <v>18</v>
      </c>
      <c r="I37" s="65">
        <f>SUM(I38)</f>
        <v>0</v>
      </c>
      <c r="J37" s="65">
        <f t="shared" si="1"/>
        <v>0</v>
      </c>
      <c r="K37" s="65">
        <f t="shared" si="1"/>
        <v>0</v>
      </c>
    </row>
    <row r="38" spans="1:11" ht="26.25" customHeight="1" hidden="1">
      <c r="A38" s="17" t="s">
        <v>33</v>
      </c>
      <c r="B38" s="5" t="s">
        <v>80</v>
      </c>
      <c r="C38" s="5" t="s">
        <v>10</v>
      </c>
      <c r="D38" s="5" t="s">
        <v>30</v>
      </c>
      <c r="E38" s="6" t="s">
        <v>69</v>
      </c>
      <c r="F38" s="5" t="s">
        <v>25</v>
      </c>
      <c r="G38" s="5" t="s">
        <v>13</v>
      </c>
      <c r="H38" s="5" t="s">
        <v>18</v>
      </c>
      <c r="I38" s="65">
        <v>0</v>
      </c>
      <c r="J38" s="65">
        <v>0</v>
      </c>
      <c r="K38" s="65">
        <v>0</v>
      </c>
    </row>
    <row r="39" spans="1:12" s="3" customFormat="1" ht="32.25" customHeight="1">
      <c r="A39" s="16" t="s">
        <v>53</v>
      </c>
      <c r="B39" s="7" t="s">
        <v>9</v>
      </c>
      <c r="C39" s="7" t="s">
        <v>10</v>
      </c>
      <c r="D39" s="7" t="s">
        <v>34</v>
      </c>
      <c r="E39" s="8" t="s">
        <v>12</v>
      </c>
      <c r="F39" s="7" t="s">
        <v>11</v>
      </c>
      <c r="G39" s="97" t="s">
        <v>109</v>
      </c>
      <c r="H39" s="98"/>
      <c r="I39" s="63">
        <f>SUM(I40,I49,I52)</f>
        <v>1924.715</v>
      </c>
      <c r="J39" s="63">
        <f>SUM(J40,J49,J52)</f>
        <v>2284</v>
      </c>
      <c r="K39" s="63">
        <f>SUM(K40,K49,K52)</f>
        <v>2284</v>
      </c>
      <c r="L39" s="51"/>
    </row>
    <row r="40" spans="1:12" s="3" customFormat="1" ht="72" customHeight="1">
      <c r="A40" s="30" t="s">
        <v>72</v>
      </c>
      <c r="B40" s="7" t="s">
        <v>79</v>
      </c>
      <c r="C40" s="7" t="s">
        <v>10</v>
      </c>
      <c r="D40" s="7" t="s">
        <v>34</v>
      </c>
      <c r="E40" s="8" t="s">
        <v>35</v>
      </c>
      <c r="F40" s="7" t="s">
        <v>11</v>
      </c>
      <c r="G40" s="83" t="s">
        <v>111</v>
      </c>
      <c r="H40" s="84" t="s">
        <v>18</v>
      </c>
      <c r="I40" s="63">
        <f>SUM(I41,I44,I46)+I43</f>
        <v>480</v>
      </c>
      <c r="J40" s="63">
        <f>SUM(J44,J46)</f>
        <v>528</v>
      </c>
      <c r="K40" s="63">
        <f>SUM(K44,K46)</f>
        <v>528</v>
      </c>
      <c r="L40" s="51"/>
    </row>
    <row r="41" spans="1:12" s="3" customFormat="1" ht="72" customHeight="1">
      <c r="A41" s="47" t="s">
        <v>147</v>
      </c>
      <c r="B41" s="48" t="s">
        <v>148</v>
      </c>
      <c r="C41" s="48" t="s">
        <v>10</v>
      </c>
      <c r="D41" s="48" t="s">
        <v>34</v>
      </c>
      <c r="E41" s="49" t="s">
        <v>149</v>
      </c>
      <c r="F41" s="48" t="s">
        <v>11</v>
      </c>
      <c r="G41" s="89" t="s">
        <v>111</v>
      </c>
      <c r="H41" s="90"/>
      <c r="I41" s="63">
        <f>I42</f>
        <v>159.96151</v>
      </c>
      <c r="J41" s="63">
        <f>J42</f>
        <v>0</v>
      </c>
      <c r="K41" s="63">
        <f>K42</f>
        <v>0</v>
      </c>
      <c r="L41" s="51"/>
    </row>
    <row r="42" spans="1:12" s="3" customFormat="1" ht="72" customHeight="1">
      <c r="A42" s="47" t="s">
        <v>150</v>
      </c>
      <c r="B42" s="48" t="s">
        <v>148</v>
      </c>
      <c r="C42" s="48" t="s">
        <v>10</v>
      </c>
      <c r="D42" s="48" t="s">
        <v>34</v>
      </c>
      <c r="E42" s="49" t="s">
        <v>151</v>
      </c>
      <c r="F42" s="48" t="s">
        <v>101</v>
      </c>
      <c r="G42" s="89" t="s">
        <v>152</v>
      </c>
      <c r="H42" s="90"/>
      <c r="I42" s="66">
        <v>159.96151</v>
      </c>
      <c r="J42" s="63">
        <v>0</v>
      </c>
      <c r="K42" s="63">
        <v>0</v>
      </c>
      <c r="L42" s="51"/>
    </row>
    <row r="43" spans="1:12" s="3" customFormat="1" ht="102.75" customHeight="1">
      <c r="A43" s="47" t="s">
        <v>164</v>
      </c>
      <c r="B43" s="48" t="s">
        <v>148</v>
      </c>
      <c r="C43" s="48" t="s">
        <v>10</v>
      </c>
      <c r="D43" s="48" t="s">
        <v>34</v>
      </c>
      <c r="E43" s="49" t="s">
        <v>165</v>
      </c>
      <c r="F43" s="48" t="s">
        <v>101</v>
      </c>
      <c r="G43" s="89" t="s">
        <v>111</v>
      </c>
      <c r="H43" s="90"/>
      <c r="I43" s="66">
        <v>0.03849</v>
      </c>
      <c r="J43" s="63"/>
      <c r="K43" s="63"/>
      <c r="L43" s="51"/>
    </row>
    <row r="44" spans="1:11" ht="62.25" customHeight="1">
      <c r="A44" s="17" t="s">
        <v>119</v>
      </c>
      <c r="B44" s="5" t="s">
        <v>79</v>
      </c>
      <c r="C44" s="5" t="s">
        <v>10</v>
      </c>
      <c r="D44" s="5" t="s">
        <v>34</v>
      </c>
      <c r="E44" s="6" t="s">
        <v>117</v>
      </c>
      <c r="F44" s="5" t="s">
        <v>11</v>
      </c>
      <c r="G44" s="74" t="s">
        <v>111</v>
      </c>
      <c r="H44" s="75" t="s">
        <v>18</v>
      </c>
      <c r="I44" s="64">
        <f>SUM(I45)</f>
        <v>320</v>
      </c>
      <c r="J44" s="65">
        <f>SUM(J45)</f>
        <v>528</v>
      </c>
      <c r="K44" s="65">
        <f>SUM(K45)</f>
        <v>528</v>
      </c>
    </row>
    <row r="45" spans="1:14" ht="66" customHeight="1">
      <c r="A45" s="31" t="s">
        <v>120</v>
      </c>
      <c r="B45" s="5" t="s">
        <v>79</v>
      </c>
      <c r="C45" s="5" t="s">
        <v>10</v>
      </c>
      <c r="D45" s="5" t="s">
        <v>34</v>
      </c>
      <c r="E45" s="6" t="s">
        <v>118</v>
      </c>
      <c r="F45" s="5" t="s">
        <v>101</v>
      </c>
      <c r="G45" s="74" t="s">
        <v>111</v>
      </c>
      <c r="H45" s="75" t="s">
        <v>36</v>
      </c>
      <c r="I45" s="64">
        <v>320</v>
      </c>
      <c r="J45" s="65">
        <v>528</v>
      </c>
      <c r="K45" s="65">
        <v>528</v>
      </c>
      <c r="M45" s="54"/>
      <c r="N45" s="54"/>
    </row>
    <row r="46" spans="1:14" s="3" customFormat="1" ht="39.75" customHeight="1">
      <c r="A46" s="30" t="s">
        <v>122</v>
      </c>
      <c r="B46" s="7" t="s">
        <v>79</v>
      </c>
      <c r="C46" s="7" t="s">
        <v>10</v>
      </c>
      <c r="D46" s="7" t="s">
        <v>34</v>
      </c>
      <c r="E46" s="8" t="s">
        <v>121</v>
      </c>
      <c r="F46" s="7" t="s">
        <v>11</v>
      </c>
      <c r="G46" s="83" t="s">
        <v>111</v>
      </c>
      <c r="H46" s="84" t="s">
        <v>18</v>
      </c>
      <c r="I46" s="63">
        <f aca="true" t="shared" si="2" ref="I46:K47">I47</f>
        <v>0</v>
      </c>
      <c r="J46" s="63">
        <f t="shared" si="2"/>
        <v>0</v>
      </c>
      <c r="K46" s="63">
        <f t="shared" si="2"/>
        <v>0</v>
      </c>
      <c r="L46" s="51"/>
      <c r="M46" s="54"/>
      <c r="N46" s="54"/>
    </row>
    <row r="47" spans="1:11" ht="40.5" customHeight="1">
      <c r="A47" s="31" t="s">
        <v>126</v>
      </c>
      <c r="B47" s="5" t="s">
        <v>79</v>
      </c>
      <c r="C47" s="5" t="s">
        <v>10</v>
      </c>
      <c r="D47" s="5" t="s">
        <v>34</v>
      </c>
      <c r="E47" s="6" t="s">
        <v>123</v>
      </c>
      <c r="F47" s="5" t="s">
        <v>11</v>
      </c>
      <c r="G47" s="74" t="s">
        <v>111</v>
      </c>
      <c r="H47" s="75" t="s">
        <v>18</v>
      </c>
      <c r="I47" s="65">
        <f t="shared" si="2"/>
        <v>0</v>
      </c>
      <c r="J47" s="65">
        <f t="shared" si="2"/>
        <v>0</v>
      </c>
      <c r="K47" s="65">
        <f t="shared" si="2"/>
        <v>0</v>
      </c>
    </row>
    <row r="48" spans="1:11" ht="74.25" customHeight="1">
      <c r="A48" s="31" t="s">
        <v>125</v>
      </c>
      <c r="B48" s="5" t="s">
        <v>79</v>
      </c>
      <c r="C48" s="5" t="s">
        <v>10</v>
      </c>
      <c r="D48" s="5" t="s">
        <v>34</v>
      </c>
      <c r="E48" s="6" t="s">
        <v>124</v>
      </c>
      <c r="F48" s="5" t="s">
        <v>101</v>
      </c>
      <c r="G48" s="91" t="s">
        <v>111</v>
      </c>
      <c r="H48" s="92" t="s">
        <v>36</v>
      </c>
      <c r="I48" s="65">
        <v>0</v>
      </c>
      <c r="J48" s="65">
        <v>0</v>
      </c>
      <c r="K48" s="65">
        <v>0</v>
      </c>
    </row>
    <row r="49" spans="1:12" s="3" customFormat="1" ht="24.75" customHeight="1">
      <c r="A49" s="29" t="s">
        <v>138</v>
      </c>
      <c r="B49" s="7" t="s">
        <v>79</v>
      </c>
      <c r="C49" s="7" t="s">
        <v>10</v>
      </c>
      <c r="D49" s="7" t="s">
        <v>34</v>
      </c>
      <c r="E49" s="8" t="s">
        <v>64</v>
      </c>
      <c r="F49" s="7" t="s">
        <v>11</v>
      </c>
      <c r="G49" s="74" t="s">
        <v>111</v>
      </c>
      <c r="H49" s="75" t="s">
        <v>36</v>
      </c>
      <c r="I49" s="63">
        <f aca="true" t="shared" si="3" ref="I49:K50">SUM(I50)</f>
        <v>1144.715</v>
      </c>
      <c r="J49" s="63">
        <f t="shared" si="3"/>
        <v>1500</v>
      </c>
      <c r="K49" s="63">
        <f t="shared" si="3"/>
        <v>1500</v>
      </c>
      <c r="L49" s="51"/>
    </row>
    <row r="50" spans="1:11" ht="22.5" customHeight="1">
      <c r="A50" s="18" t="s">
        <v>65</v>
      </c>
      <c r="B50" s="5" t="s">
        <v>79</v>
      </c>
      <c r="C50" s="5" t="s">
        <v>10</v>
      </c>
      <c r="D50" s="5" t="s">
        <v>34</v>
      </c>
      <c r="E50" s="6" t="s">
        <v>66</v>
      </c>
      <c r="F50" s="5" t="s">
        <v>11</v>
      </c>
      <c r="G50" s="74" t="s">
        <v>111</v>
      </c>
      <c r="H50" s="75" t="s">
        <v>36</v>
      </c>
      <c r="I50" s="65">
        <f t="shared" si="3"/>
        <v>1144.715</v>
      </c>
      <c r="J50" s="65">
        <f t="shared" si="3"/>
        <v>1500</v>
      </c>
      <c r="K50" s="65">
        <f t="shared" si="3"/>
        <v>1500</v>
      </c>
    </row>
    <row r="51" spans="1:12" s="62" customFormat="1" ht="42.75" customHeight="1">
      <c r="A51" s="58" t="s">
        <v>73</v>
      </c>
      <c r="B51" s="59" t="s">
        <v>79</v>
      </c>
      <c r="C51" s="59" t="s">
        <v>10</v>
      </c>
      <c r="D51" s="59" t="s">
        <v>34</v>
      </c>
      <c r="E51" s="60" t="s">
        <v>67</v>
      </c>
      <c r="F51" s="59" t="s">
        <v>101</v>
      </c>
      <c r="G51" s="91" t="s">
        <v>111</v>
      </c>
      <c r="H51" s="92" t="s">
        <v>36</v>
      </c>
      <c r="I51" s="68">
        <f>1500-355.285</f>
        <v>1144.715</v>
      </c>
      <c r="J51" s="64">
        <v>1500</v>
      </c>
      <c r="K51" s="64">
        <v>1500</v>
      </c>
      <c r="L51" s="61"/>
    </row>
    <row r="52" spans="1:13" ht="60.75" customHeight="1">
      <c r="A52" s="32" t="s">
        <v>74</v>
      </c>
      <c r="B52" s="7" t="s">
        <v>79</v>
      </c>
      <c r="C52" s="7" t="s">
        <v>10</v>
      </c>
      <c r="D52" s="7" t="s">
        <v>34</v>
      </c>
      <c r="E52" s="8" t="s">
        <v>37</v>
      </c>
      <c r="F52" s="7" t="s">
        <v>11</v>
      </c>
      <c r="G52" s="83" t="s">
        <v>111</v>
      </c>
      <c r="H52" s="84" t="s">
        <v>18</v>
      </c>
      <c r="I52" s="63">
        <f aca="true" t="shared" si="4" ref="I52:K53">SUM(I53)</f>
        <v>300</v>
      </c>
      <c r="J52" s="63">
        <f t="shared" si="4"/>
        <v>256</v>
      </c>
      <c r="K52" s="63">
        <f t="shared" si="4"/>
        <v>256</v>
      </c>
      <c r="M52" s="50"/>
    </row>
    <row r="53" spans="1:13" ht="63.75" customHeight="1">
      <c r="A53" s="28" t="s">
        <v>75</v>
      </c>
      <c r="B53" s="5" t="s">
        <v>79</v>
      </c>
      <c r="C53" s="5" t="s">
        <v>10</v>
      </c>
      <c r="D53" s="5" t="s">
        <v>34</v>
      </c>
      <c r="E53" s="6" t="s">
        <v>38</v>
      </c>
      <c r="F53" s="5" t="s">
        <v>11</v>
      </c>
      <c r="G53" s="74" t="s">
        <v>111</v>
      </c>
      <c r="H53" s="75" t="s">
        <v>36</v>
      </c>
      <c r="I53" s="65">
        <f>SUM(I54)</f>
        <v>300</v>
      </c>
      <c r="J53" s="65">
        <f t="shared" si="4"/>
        <v>256</v>
      </c>
      <c r="K53" s="65">
        <f t="shared" si="4"/>
        <v>256</v>
      </c>
      <c r="M53" s="50"/>
    </row>
    <row r="54" spans="1:11" ht="54" customHeight="1">
      <c r="A54" s="13" t="s">
        <v>76</v>
      </c>
      <c r="B54" s="5" t="s">
        <v>79</v>
      </c>
      <c r="C54" s="5" t="s">
        <v>10</v>
      </c>
      <c r="D54" s="5" t="s">
        <v>34</v>
      </c>
      <c r="E54" s="6" t="s">
        <v>39</v>
      </c>
      <c r="F54" s="5" t="s">
        <v>101</v>
      </c>
      <c r="G54" s="74" t="s">
        <v>111</v>
      </c>
      <c r="H54" s="75" t="s">
        <v>36</v>
      </c>
      <c r="I54" s="65">
        <v>300</v>
      </c>
      <c r="J54" s="65">
        <v>256</v>
      </c>
      <c r="K54" s="65">
        <v>256</v>
      </c>
    </row>
    <row r="55" spans="1:11" ht="24.75" customHeight="1" hidden="1">
      <c r="A55" s="19" t="s">
        <v>40</v>
      </c>
      <c r="B55" s="9" t="s">
        <v>78</v>
      </c>
      <c r="C55" s="9" t="s">
        <v>10</v>
      </c>
      <c r="D55" s="9" t="s">
        <v>41</v>
      </c>
      <c r="E55" s="10" t="s">
        <v>12</v>
      </c>
      <c r="F55" s="9" t="s">
        <v>11</v>
      </c>
      <c r="G55" s="9" t="s">
        <v>13</v>
      </c>
      <c r="H55" s="9" t="s">
        <v>9</v>
      </c>
      <c r="I55" s="63">
        <f>I58</f>
        <v>0</v>
      </c>
      <c r="J55" s="63">
        <f>J58</f>
        <v>0</v>
      </c>
      <c r="K55" s="63">
        <f>K58</f>
        <v>0</v>
      </c>
    </row>
    <row r="56" spans="1:11" ht="45" hidden="1">
      <c r="A56" s="33" t="s">
        <v>85</v>
      </c>
      <c r="B56" s="5" t="s">
        <v>78</v>
      </c>
      <c r="C56" s="5" t="s">
        <v>10</v>
      </c>
      <c r="D56" s="5" t="s">
        <v>41</v>
      </c>
      <c r="E56" s="6" t="s">
        <v>27</v>
      </c>
      <c r="F56" s="5" t="s">
        <v>11</v>
      </c>
      <c r="G56" s="5" t="s">
        <v>13</v>
      </c>
      <c r="H56" s="5" t="s">
        <v>82</v>
      </c>
      <c r="I56" s="65">
        <f aca="true" t="shared" si="5" ref="I56:K57">I57</f>
        <v>0</v>
      </c>
      <c r="J56" s="65">
        <f t="shared" si="5"/>
        <v>0</v>
      </c>
      <c r="K56" s="65">
        <f t="shared" si="5"/>
        <v>0</v>
      </c>
    </row>
    <row r="57" spans="1:11" ht="22.5" hidden="1">
      <c r="A57" s="33" t="s">
        <v>84</v>
      </c>
      <c r="B57" s="5" t="s">
        <v>78</v>
      </c>
      <c r="C57" s="5" t="s">
        <v>10</v>
      </c>
      <c r="D57" s="5" t="s">
        <v>41</v>
      </c>
      <c r="E57" s="6" t="s">
        <v>28</v>
      </c>
      <c r="F57" s="5" t="s">
        <v>25</v>
      </c>
      <c r="G57" s="5" t="s">
        <v>13</v>
      </c>
      <c r="H57" s="5" t="s">
        <v>82</v>
      </c>
      <c r="I57" s="65">
        <f t="shared" si="5"/>
        <v>0</v>
      </c>
      <c r="J57" s="65">
        <f t="shared" si="5"/>
        <v>0</v>
      </c>
      <c r="K57" s="65">
        <f t="shared" si="5"/>
        <v>0</v>
      </c>
    </row>
    <row r="58" spans="1:11" ht="17.25" customHeight="1" hidden="1">
      <c r="A58" s="33" t="s">
        <v>83</v>
      </c>
      <c r="B58" s="23" t="s">
        <v>78</v>
      </c>
      <c r="C58" s="23" t="s">
        <v>10</v>
      </c>
      <c r="D58" s="23" t="s">
        <v>41</v>
      </c>
      <c r="E58" s="24" t="s">
        <v>29</v>
      </c>
      <c r="F58" s="23" t="s">
        <v>25</v>
      </c>
      <c r="G58" s="23" t="s">
        <v>13</v>
      </c>
      <c r="H58" s="23" t="s">
        <v>82</v>
      </c>
      <c r="I58" s="67">
        <v>0</v>
      </c>
      <c r="J58" s="67">
        <v>0</v>
      </c>
      <c r="K58" s="67">
        <v>0</v>
      </c>
    </row>
    <row r="59" spans="1:11" ht="27.75" customHeight="1">
      <c r="A59" s="36" t="s">
        <v>94</v>
      </c>
      <c r="B59" s="7" t="s">
        <v>79</v>
      </c>
      <c r="C59" s="7" t="s">
        <v>10</v>
      </c>
      <c r="D59" s="7" t="s">
        <v>92</v>
      </c>
      <c r="E59" s="8" t="s">
        <v>93</v>
      </c>
      <c r="F59" s="7" t="s">
        <v>25</v>
      </c>
      <c r="G59" s="74" t="s">
        <v>163</v>
      </c>
      <c r="H59" s="75" t="s">
        <v>42</v>
      </c>
      <c r="I59" s="63">
        <f>I61</f>
        <v>200</v>
      </c>
      <c r="J59" s="63">
        <f>J61</f>
        <v>0</v>
      </c>
      <c r="K59" s="63">
        <f>K61</f>
        <v>0</v>
      </c>
    </row>
    <row r="60" spans="1:11" ht="31.5" customHeight="1">
      <c r="A60" s="33" t="s">
        <v>91</v>
      </c>
      <c r="B60" s="34" t="s">
        <v>79</v>
      </c>
      <c r="C60" s="34" t="s">
        <v>10</v>
      </c>
      <c r="D60" s="34" t="s">
        <v>92</v>
      </c>
      <c r="E60" s="35" t="s">
        <v>93</v>
      </c>
      <c r="F60" s="34" t="s">
        <v>25</v>
      </c>
      <c r="G60" s="74" t="s">
        <v>163</v>
      </c>
      <c r="H60" s="75" t="s">
        <v>42</v>
      </c>
      <c r="I60" s="69">
        <f>I61</f>
        <v>200</v>
      </c>
      <c r="J60" s="69">
        <f>J61</f>
        <v>0</v>
      </c>
      <c r="K60" s="69">
        <f>K61</f>
        <v>0</v>
      </c>
    </row>
    <row r="61" spans="1:11" ht="30" customHeight="1">
      <c r="A61" s="33" t="s">
        <v>91</v>
      </c>
      <c r="B61" s="5" t="s">
        <v>79</v>
      </c>
      <c r="C61" s="5" t="s">
        <v>10</v>
      </c>
      <c r="D61" s="5" t="s">
        <v>92</v>
      </c>
      <c r="E61" s="6" t="s">
        <v>93</v>
      </c>
      <c r="F61" s="5" t="s">
        <v>101</v>
      </c>
      <c r="G61" s="74" t="s">
        <v>163</v>
      </c>
      <c r="H61" s="75" t="s">
        <v>42</v>
      </c>
      <c r="I61" s="65">
        <v>200</v>
      </c>
      <c r="J61" s="65">
        <v>0</v>
      </c>
      <c r="K61" s="65">
        <v>0</v>
      </c>
    </row>
    <row r="62" spans="1:11" ht="15.75">
      <c r="A62" s="14" t="s">
        <v>44</v>
      </c>
      <c r="B62" s="7" t="s">
        <v>79</v>
      </c>
      <c r="C62" s="7" t="s">
        <v>45</v>
      </c>
      <c r="D62" s="7" t="s">
        <v>11</v>
      </c>
      <c r="E62" s="8" t="s">
        <v>12</v>
      </c>
      <c r="F62" s="7" t="s">
        <v>11</v>
      </c>
      <c r="G62" s="97" t="s">
        <v>109</v>
      </c>
      <c r="H62" s="98"/>
      <c r="I62" s="63">
        <f>I63</f>
        <v>22238.88</v>
      </c>
      <c r="J62" s="63">
        <f>J63</f>
        <v>9149.259999999998</v>
      </c>
      <c r="K62" s="63">
        <f>K63</f>
        <v>4164.56</v>
      </c>
    </row>
    <row r="63" spans="1:11" ht="30.75" customHeight="1">
      <c r="A63" s="13" t="s">
        <v>46</v>
      </c>
      <c r="B63" s="5" t="s">
        <v>79</v>
      </c>
      <c r="C63" s="5" t="s">
        <v>45</v>
      </c>
      <c r="D63" s="5" t="s">
        <v>47</v>
      </c>
      <c r="E63" s="6" t="s">
        <v>12</v>
      </c>
      <c r="F63" s="5" t="s">
        <v>11</v>
      </c>
      <c r="G63" s="97" t="s">
        <v>109</v>
      </c>
      <c r="H63" s="98" t="s">
        <v>9</v>
      </c>
      <c r="I63" s="65">
        <f>I64+I67+I72+I73+I74+I76+I75</f>
        <v>22238.88</v>
      </c>
      <c r="J63" s="65">
        <f>J64+J67+J73+J74+J76+J75</f>
        <v>9149.259999999998</v>
      </c>
      <c r="K63" s="65">
        <f>K64+K67+K73+K74+K76+K75</f>
        <v>4164.56</v>
      </c>
    </row>
    <row r="64" spans="1:11" ht="28.5" customHeight="1">
      <c r="A64" s="15" t="s">
        <v>48</v>
      </c>
      <c r="B64" s="5" t="s">
        <v>79</v>
      </c>
      <c r="C64" s="5" t="s">
        <v>45</v>
      </c>
      <c r="D64" s="5" t="s">
        <v>47</v>
      </c>
      <c r="E64" s="6" t="s">
        <v>137</v>
      </c>
      <c r="F64" s="5" t="s">
        <v>11</v>
      </c>
      <c r="G64" s="97" t="s">
        <v>127</v>
      </c>
      <c r="H64" s="98" t="s">
        <v>43</v>
      </c>
      <c r="I64" s="65">
        <f aca="true" t="shared" si="6" ref="I64:K65">SUM(I65)</f>
        <v>5376.58</v>
      </c>
      <c r="J64" s="65">
        <f t="shared" si="6"/>
        <v>3578.36</v>
      </c>
      <c r="K64" s="65">
        <f t="shared" si="6"/>
        <v>3432.76</v>
      </c>
    </row>
    <row r="65" spans="1:15" ht="17.25" customHeight="1">
      <c r="A65" s="13" t="s">
        <v>77</v>
      </c>
      <c r="B65" s="5" t="s">
        <v>79</v>
      </c>
      <c r="C65" s="5" t="s">
        <v>45</v>
      </c>
      <c r="D65" s="5" t="s">
        <v>47</v>
      </c>
      <c r="E65" s="6" t="s">
        <v>136</v>
      </c>
      <c r="F65" s="5" t="s">
        <v>11</v>
      </c>
      <c r="G65" s="74" t="s">
        <v>127</v>
      </c>
      <c r="H65" s="75" t="s">
        <v>43</v>
      </c>
      <c r="I65" s="65">
        <f>4853.58+523</f>
        <v>5376.58</v>
      </c>
      <c r="J65" s="65">
        <f t="shared" si="6"/>
        <v>3578.36</v>
      </c>
      <c r="K65" s="65">
        <f t="shared" si="6"/>
        <v>3432.76</v>
      </c>
      <c r="L65" s="61"/>
      <c r="M65" s="71"/>
      <c r="N65" s="72"/>
      <c r="O65" s="71"/>
    </row>
    <row r="66" spans="1:11" ht="24.75" customHeight="1">
      <c r="A66" s="17" t="s">
        <v>134</v>
      </c>
      <c r="B66" s="5" t="s">
        <v>79</v>
      </c>
      <c r="C66" s="5" t="s">
        <v>45</v>
      </c>
      <c r="D66" s="5" t="s">
        <v>47</v>
      </c>
      <c r="E66" s="6" t="s">
        <v>135</v>
      </c>
      <c r="F66" s="5" t="s">
        <v>101</v>
      </c>
      <c r="G66" s="74" t="s">
        <v>127</v>
      </c>
      <c r="H66" s="75" t="s">
        <v>43</v>
      </c>
      <c r="I66" s="64">
        <f>I65</f>
        <v>5376.58</v>
      </c>
      <c r="J66" s="65">
        <v>3578.36</v>
      </c>
      <c r="K66" s="65">
        <v>3432.76</v>
      </c>
    </row>
    <row r="67" spans="1:11" ht="24.75" customHeight="1">
      <c r="A67" s="17" t="s">
        <v>88</v>
      </c>
      <c r="B67" s="5" t="s">
        <v>79</v>
      </c>
      <c r="C67" s="5" t="s">
        <v>45</v>
      </c>
      <c r="D67" s="5" t="s">
        <v>47</v>
      </c>
      <c r="E67" s="6" t="s">
        <v>139</v>
      </c>
      <c r="F67" s="5" t="s">
        <v>11</v>
      </c>
      <c r="G67" s="74" t="s">
        <v>127</v>
      </c>
      <c r="H67" s="75" t="s">
        <v>43</v>
      </c>
      <c r="I67" s="65">
        <f>I69</f>
        <v>1567.4</v>
      </c>
      <c r="J67" s="65">
        <f>J69</f>
        <v>5249.099999999999</v>
      </c>
      <c r="K67" s="65">
        <f>K69</f>
        <v>403.2</v>
      </c>
    </row>
    <row r="68" spans="1:11" ht="24.75" customHeight="1">
      <c r="A68" s="17" t="s">
        <v>89</v>
      </c>
      <c r="B68" s="5" t="s">
        <v>79</v>
      </c>
      <c r="C68" s="5" t="s">
        <v>45</v>
      </c>
      <c r="D68" s="5" t="s">
        <v>47</v>
      </c>
      <c r="E68" s="6" t="s">
        <v>139</v>
      </c>
      <c r="F68" s="5" t="s">
        <v>11</v>
      </c>
      <c r="G68" s="74" t="s">
        <v>127</v>
      </c>
      <c r="H68" s="75" t="s">
        <v>43</v>
      </c>
      <c r="I68" s="65">
        <f>I69</f>
        <v>1567.4</v>
      </c>
      <c r="J68" s="65">
        <f>J69</f>
        <v>5249.099999999999</v>
      </c>
      <c r="K68" s="65">
        <f>K69</f>
        <v>403.2</v>
      </c>
    </row>
    <row r="69" spans="1:20" ht="30" customHeight="1">
      <c r="A69" s="17" t="s">
        <v>90</v>
      </c>
      <c r="B69" s="5" t="s">
        <v>79</v>
      </c>
      <c r="C69" s="5" t="s">
        <v>45</v>
      </c>
      <c r="D69" s="5" t="s">
        <v>47</v>
      </c>
      <c r="E69" s="6" t="s">
        <v>139</v>
      </c>
      <c r="F69" s="5" t="s">
        <v>101</v>
      </c>
      <c r="G69" s="74" t="s">
        <v>127</v>
      </c>
      <c r="H69" s="75" t="s">
        <v>43</v>
      </c>
      <c r="I69" s="64">
        <f>825.5+741.9</f>
        <v>1567.4</v>
      </c>
      <c r="J69" s="64">
        <f>403.2+4845.9</f>
        <v>5249.099999999999</v>
      </c>
      <c r="K69" s="64">
        <v>403.2</v>
      </c>
      <c r="M69" s="1">
        <v>825.5</v>
      </c>
      <c r="N69" s="1">
        <v>355.5</v>
      </c>
      <c r="O69" s="1">
        <f>M69+N69</f>
        <v>1181</v>
      </c>
      <c r="P69" s="1" t="s">
        <v>166</v>
      </c>
      <c r="Q69" s="53">
        <f>741.9-N69</f>
        <v>386.4</v>
      </c>
      <c r="S69" s="1" t="s">
        <v>167</v>
      </c>
      <c r="T69" s="1" t="s">
        <v>168</v>
      </c>
    </row>
    <row r="70" spans="1:17" ht="30" customHeight="1">
      <c r="A70" s="17" t="s">
        <v>88</v>
      </c>
      <c r="B70" s="5" t="s">
        <v>79</v>
      </c>
      <c r="C70" s="5" t="s">
        <v>45</v>
      </c>
      <c r="D70" s="5" t="s">
        <v>47</v>
      </c>
      <c r="E70" s="6" t="s">
        <v>146</v>
      </c>
      <c r="F70" s="5" t="s">
        <v>11</v>
      </c>
      <c r="G70" s="74" t="s">
        <v>127</v>
      </c>
      <c r="H70" s="75" t="s">
        <v>43</v>
      </c>
      <c r="I70" s="64">
        <f>I71</f>
        <v>13111.9</v>
      </c>
      <c r="J70" s="64"/>
      <c r="K70" s="64"/>
      <c r="M70" s="53">
        <f>13111.9+Q69</f>
        <v>13498.3</v>
      </c>
      <c r="Q70" s="53"/>
    </row>
    <row r="71" spans="1:17" ht="30" customHeight="1">
      <c r="A71" s="17" t="s">
        <v>89</v>
      </c>
      <c r="B71" s="5" t="s">
        <v>79</v>
      </c>
      <c r="C71" s="5" t="s">
        <v>45</v>
      </c>
      <c r="D71" s="5" t="s">
        <v>47</v>
      </c>
      <c r="E71" s="6" t="s">
        <v>146</v>
      </c>
      <c r="F71" s="5" t="s">
        <v>11</v>
      </c>
      <c r="G71" s="74" t="s">
        <v>127</v>
      </c>
      <c r="H71" s="75" t="s">
        <v>43</v>
      </c>
      <c r="I71" s="64">
        <f>I72</f>
        <v>13111.9</v>
      </c>
      <c r="J71" s="64"/>
      <c r="K71" s="64"/>
      <c r="Q71" s="53"/>
    </row>
    <row r="72" spans="1:11" ht="68.25" customHeight="1">
      <c r="A72" s="17" t="s">
        <v>157</v>
      </c>
      <c r="B72" s="5" t="s">
        <v>79</v>
      </c>
      <c r="C72" s="5" t="s">
        <v>45</v>
      </c>
      <c r="D72" s="5" t="s">
        <v>47</v>
      </c>
      <c r="E72" s="6" t="s">
        <v>146</v>
      </c>
      <c r="F72" s="5" t="s">
        <v>101</v>
      </c>
      <c r="G72" s="74" t="s">
        <v>127</v>
      </c>
      <c r="H72" s="75"/>
      <c r="I72" s="64">
        <v>13111.9</v>
      </c>
      <c r="J72" s="65">
        <v>0</v>
      </c>
      <c r="K72" s="65">
        <v>0</v>
      </c>
    </row>
    <row r="73" spans="1:11" ht="29.25" customHeight="1" hidden="1">
      <c r="A73" s="17" t="s">
        <v>144</v>
      </c>
      <c r="B73" s="5" t="s">
        <v>79</v>
      </c>
      <c r="C73" s="5" t="s">
        <v>45</v>
      </c>
      <c r="D73" s="5" t="s">
        <v>47</v>
      </c>
      <c r="E73" s="6" t="s">
        <v>145</v>
      </c>
      <c r="F73" s="5" t="s">
        <v>101</v>
      </c>
      <c r="G73" s="74" t="s">
        <v>127</v>
      </c>
      <c r="H73" s="75" t="s">
        <v>43</v>
      </c>
      <c r="I73" s="65">
        <v>0</v>
      </c>
      <c r="J73" s="65">
        <v>0</v>
      </c>
      <c r="K73" s="65">
        <v>0</v>
      </c>
    </row>
    <row r="74" spans="1:13" ht="38.25" customHeight="1">
      <c r="A74" s="17" t="s">
        <v>133</v>
      </c>
      <c r="B74" s="5" t="s">
        <v>79</v>
      </c>
      <c r="C74" s="5" t="s">
        <v>45</v>
      </c>
      <c r="D74" s="5" t="s">
        <v>47</v>
      </c>
      <c r="E74" s="6" t="s">
        <v>114</v>
      </c>
      <c r="F74" s="5" t="s">
        <v>101</v>
      </c>
      <c r="G74" s="74" t="s">
        <v>127</v>
      </c>
      <c r="H74" s="75" t="s">
        <v>43</v>
      </c>
      <c r="I74" s="70">
        <f>0.7+139.1+45.3+4.8</f>
        <v>189.89999999999998</v>
      </c>
      <c r="J74" s="70">
        <f>0.7+139.1</f>
        <v>139.79999999999998</v>
      </c>
      <c r="K74" s="70">
        <f>0.7+139.1</f>
        <v>139.79999999999998</v>
      </c>
      <c r="M74" s="53">
        <f>I74+I76</f>
        <v>363.59999999999997</v>
      </c>
    </row>
    <row r="75" spans="1:12" ht="30" customHeight="1">
      <c r="A75" s="17" t="s">
        <v>132</v>
      </c>
      <c r="B75" s="5" t="s">
        <v>79</v>
      </c>
      <c r="C75" s="5" t="s">
        <v>45</v>
      </c>
      <c r="D75" s="5" t="s">
        <v>47</v>
      </c>
      <c r="E75" s="6" t="s">
        <v>115</v>
      </c>
      <c r="F75" s="5" t="s">
        <v>101</v>
      </c>
      <c r="G75" s="74" t="s">
        <v>127</v>
      </c>
      <c r="H75" s="75"/>
      <c r="I75" s="64">
        <f>472.2+1347.2</f>
        <v>1819.4</v>
      </c>
      <c r="J75" s="64">
        <v>0</v>
      </c>
      <c r="K75" s="64">
        <v>0</v>
      </c>
      <c r="L75" s="61">
        <v>1347.2</v>
      </c>
    </row>
    <row r="76" spans="1:12" s="3" customFormat="1" ht="43.5" customHeight="1">
      <c r="A76" s="20" t="s">
        <v>62</v>
      </c>
      <c r="B76" s="7" t="s">
        <v>79</v>
      </c>
      <c r="C76" s="7" t="s">
        <v>45</v>
      </c>
      <c r="D76" s="7" t="s">
        <v>47</v>
      </c>
      <c r="E76" s="8" t="s">
        <v>116</v>
      </c>
      <c r="F76" s="7" t="s">
        <v>101</v>
      </c>
      <c r="G76" s="74" t="s">
        <v>127</v>
      </c>
      <c r="H76" s="75" t="s">
        <v>43</v>
      </c>
      <c r="I76" s="66">
        <v>173.7</v>
      </c>
      <c r="J76" s="66">
        <v>182</v>
      </c>
      <c r="K76" s="66">
        <v>188.8</v>
      </c>
      <c r="L76" s="50"/>
    </row>
    <row r="77" spans="1:12" s="3" customFormat="1" ht="12" customHeight="1" hidden="1">
      <c r="A77" s="19" t="s">
        <v>49</v>
      </c>
      <c r="B77" s="7" t="s">
        <v>9</v>
      </c>
      <c r="C77" s="7" t="s">
        <v>45</v>
      </c>
      <c r="D77" s="7" t="s">
        <v>50</v>
      </c>
      <c r="E77" s="8" t="s">
        <v>12</v>
      </c>
      <c r="F77" s="7" t="s">
        <v>11</v>
      </c>
      <c r="G77" s="7" t="s">
        <v>13</v>
      </c>
      <c r="H77" s="7" t="s">
        <v>42</v>
      </c>
      <c r="I77" s="63">
        <f>I78</f>
        <v>0</v>
      </c>
      <c r="J77" s="56">
        <f>J78</f>
        <v>0</v>
      </c>
      <c r="K77" s="56">
        <f>K78</f>
        <v>0</v>
      </c>
      <c r="L77" s="51"/>
    </row>
    <row r="78" spans="1:12" s="3" customFormat="1" ht="17.25" customHeight="1" hidden="1">
      <c r="A78" s="15" t="s">
        <v>51</v>
      </c>
      <c r="B78" s="5" t="s">
        <v>9</v>
      </c>
      <c r="C78" s="5" t="s">
        <v>45</v>
      </c>
      <c r="D78" s="5" t="s">
        <v>50</v>
      </c>
      <c r="E78" s="6" t="s">
        <v>35</v>
      </c>
      <c r="F78" s="5" t="s">
        <v>25</v>
      </c>
      <c r="G78" s="5" t="s">
        <v>13</v>
      </c>
      <c r="H78" s="5" t="s">
        <v>42</v>
      </c>
      <c r="I78" s="65">
        <v>0</v>
      </c>
      <c r="J78" s="57">
        <v>0</v>
      </c>
      <c r="K78" s="57">
        <v>0</v>
      </c>
      <c r="L78" s="51"/>
    </row>
    <row r="79" spans="1:15" ht="15.75">
      <c r="A79" s="2" t="s">
        <v>0</v>
      </c>
      <c r="B79" s="109"/>
      <c r="C79" s="109"/>
      <c r="D79" s="109"/>
      <c r="E79" s="109"/>
      <c r="F79" s="109"/>
      <c r="G79" s="109"/>
      <c r="H79" s="109"/>
      <c r="I79" s="63">
        <f>I9+I62</f>
        <v>53595.21</v>
      </c>
      <c r="J79" s="63">
        <f>J9+J62</f>
        <v>44253.64935000001</v>
      </c>
      <c r="K79" s="63">
        <f>K9+K62</f>
        <v>41340.54935</v>
      </c>
      <c r="N79" s="26"/>
      <c r="O79" s="25"/>
    </row>
    <row r="80" ht="15.75">
      <c r="B80" s="4"/>
    </row>
    <row r="81" spans="2:11" ht="15.75">
      <c r="B81" s="4"/>
      <c r="I81" s="43"/>
      <c r="J81" s="43"/>
      <c r="K81" s="43"/>
    </row>
    <row r="82" spans="2:11" ht="21.75" customHeight="1">
      <c r="B82" s="4"/>
      <c r="I82" s="43"/>
      <c r="J82" s="43"/>
      <c r="K82" s="43"/>
    </row>
    <row r="83" spans="2:11" ht="15.75">
      <c r="B83" s="4"/>
      <c r="I83" s="43"/>
      <c r="J83" s="43"/>
      <c r="K83" s="43"/>
    </row>
    <row r="84" spans="2:11" ht="15.75">
      <c r="B84" s="4"/>
      <c r="I84" s="43"/>
      <c r="J84" s="43"/>
      <c r="K84" s="43"/>
    </row>
    <row r="85" spans="2:11" ht="15.75">
      <c r="B85" s="4"/>
      <c r="I85" s="44"/>
      <c r="J85" s="44"/>
      <c r="K85" s="4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  <row r="118" ht="15.75">
      <c r="B118" s="4"/>
    </row>
    <row r="119" ht="15.75">
      <c r="B119" s="4"/>
    </row>
    <row r="120" ht="15.75">
      <c r="B120" s="4"/>
    </row>
    <row r="121" ht="15.75">
      <c r="B121" s="4"/>
    </row>
    <row r="122" ht="15.75">
      <c r="B122" s="4"/>
    </row>
    <row r="123" ht="15.75">
      <c r="B123" s="4"/>
    </row>
    <row r="124" ht="15.75">
      <c r="B124" s="4"/>
    </row>
    <row r="125" ht="15.75">
      <c r="B125" s="4"/>
    </row>
    <row r="126" ht="15.75">
      <c r="B126" s="4"/>
    </row>
    <row r="127" ht="15.75">
      <c r="B127" s="4"/>
    </row>
    <row r="128" ht="15.75">
      <c r="B128" s="4"/>
    </row>
  </sheetData>
  <sheetProtection/>
  <mergeCells count="74">
    <mergeCell ref="G30:H30"/>
    <mergeCell ref="G31:H31"/>
    <mergeCell ref="G10:H10"/>
    <mergeCell ref="G11:H11"/>
    <mergeCell ref="G22:H22"/>
    <mergeCell ref="G18:H18"/>
    <mergeCell ref="G27:H27"/>
    <mergeCell ref="G28:H28"/>
    <mergeCell ref="G16:H16"/>
    <mergeCell ref="G20:H20"/>
    <mergeCell ref="G73:H73"/>
    <mergeCell ref="B79:H79"/>
    <mergeCell ref="G29:H29"/>
    <mergeCell ref="G24:H24"/>
    <mergeCell ref="G76:H76"/>
    <mergeCell ref="G66:H66"/>
    <mergeCell ref="G32:H32"/>
    <mergeCell ref="G33:H33"/>
    <mergeCell ref="B6:H6"/>
    <mergeCell ref="B7:B8"/>
    <mergeCell ref="C7:F7"/>
    <mergeCell ref="G19:H19"/>
    <mergeCell ref="G15:H15"/>
    <mergeCell ref="G12:H12"/>
    <mergeCell ref="G9:H9"/>
    <mergeCell ref="G17:H17"/>
    <mergeCell ref="G13:H13"/>
    <mergeCell ref="G14:H14"/>
    <mergeCell ref="G67:H67"/>
    <mergeCell ref="G68:H68"/>
    <mergeCell ref="G69:H69"/>
    <mergeCell ref="G65:H65"/>
    <mergeCell ref="G71:H71"/>
    <mergeCell ref="G70:H70"/>
    <mergeCell ref="G75:H75"/>
    <mergeCell ref="G40:H40"/>
    <mergeCell ref="G61:H61"/>
    <mergeCell ref="G72:H72"/>
    <mergeCell ref="G63:H63"/>
    <mergeCell ref="G64:H64"/>
    <mergeCell ref="G62:H62"/>
    <mergeCell ref="G44:H44"/>
    <mergeCell ref="G45:H45"/>
    <mergeCell ref="G49:H49"/>
    <mergeCell ref="G48:H48"/>
    <mergeCell ref="A4:K4"/>
    <mergeCell ref="A6:A8"/>
    <mergeCell ref="G74:H74"/>
    <mergeCell ref="G41:H41"/>
    <mergeCell ref="G42:H42"/>
    <mergeCell ref="G34:H34"/>
    <mergeCell ref="G39:H39"/>
    <mergeCell ref="G60:H60"/>
    <mergeCell ref="G59:H59"/>
    <mergeCell ref="G46:H46"/>
    <mergeCell ref="G47:H47"/>
    <mergeCell ref="G54:H54"/>
    <mergeCell ref="G7:H8"/>
    <mergeCell ref="G50:H50"/>
    <mergeCell ref="G43:H43"/>
    <mergeCell ref="G25:H25"/>
    <mergeCell ref="G26:H26"/>
    <mergeCell ref="G51:H51"/>
    <mergeCell ref="G52:H52"/>
    <mergeCell ref="G53:H53"/>
    <mergeCell ref="J1:K1"/>
    <mergeCell ref="A3:J3"/>
    <mergeCell ref="I6:I7"/>
    <mergeCell ref="J6:J7"/>
    <mergeCell ref="K6:K7"/>
    <mergeCell ref="G23:H23"/>
    <mergeCell ref="G21:H21"/>
    <mergeCell ref="A2:C2"/>
    <mergeCell ref="D2:K2"/>
  </mergeCells>
  <printOptions/>
  <pageMargins left="0.8267716535433072" right="0.2362204724409449" top="0.15748031496062992" bottom="0.15748031496062992" header="0.15748031496062992" footer="0.15748031496062992"/>
  <pageSetup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Eo1</dc:creator>
  <cp:keywords/>
  <dc:description/>
  <cp:lastModifiedBy>Бухгалтер</cp:lastModifiedBy>
  <cp:lastPrinted>2024-02-27T01:06:14Z</cp:lastPrinted>
  <dcterms:created xsi:type="dcterms:W3CDTF">2005-11-22T05:33:33Z</dcterms:created>
  <dcterms:modified xsi:type="dcterms:W3CDTF">2024-02-27T01:06:16Z</dcterms:modified>
  <cp:category/>
  <cp:version/>
  <cp:contentType/>
  <cp:contentStatus/>
</cp:coreProperties>
</file>